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ropbox (Team Tews)\Dateien Tews Günter Dr\WebSites\Unterhaltsrechner 2018 Bootstrap 4\excel\"/>
    </mc:Choice>
  </mc:AlternateContent>
  <xr:revisionPtr revIDLastSave="0" documentId="13_ncr:1_{5B041DB7-4859-4CC7-86D7-403A44874F7F}" xr6:coauthVersionLast="43" xr6:coauthVersionMax="45" xr10:uidLastSave="{00000000-0000-0000-0000-000000000000}"/>
  <bookViews>
    <workbookView xWindow="1035" yWindow="2700" windowWidth="21600" windowHeight="18270" xr2:uid="{A15A31FA-9C02-4CD4-8963-B40DCE17ECBF}"/>
  </bookViews>
  <sheets>
    <sheet name="ein Kind" sheetId="2" r:id="rId1"/>
    <sheet name="zwei Kinder" sheetId="3" r:id="rId2"/>
    <sheet name="drei Kinder" sheetId="4" r:id="rId3"/>
    <sheet name="notwendiges Einkommen" sheetId="5" r:id="rId4"/>
    <sheet name="Transferl. und Steuern" sheetId="6" r:id="rId5"/>
    <sheet name="Entlastungsveränderung" sheetId="7" r:id="rId6"/>
    <sheet name="Grenzwert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8" l="1"/>
  <c r="I28" i="8" s="1"/>
  <c r="K26" i="8"/>
  <c r="K21" i="8"/>
  <c r="K20" i="8"/>
  <c r="K14" i="8"/>
  <c r="K28" i="8"/>
  <c r="K27" i="8"/>
  <c r="K22" i="8"/>
  <c r="K16" i="8"/>
  <c r="K15" i="8"/>
  <c r="K10" i="8"/>
  <c r="K9" i="8"/>
  <c r="J28" i="8"/>
  <c r="J27" i="8"/>
  <c r="J26" i="8"/>
  <c r="J22" i="8"/>
  <c r="J21" i="8"/>
  <c r="J20" i="8"/>
  <c r="J16" i="8"/>
  <c r="J15" i="8"/>
  <c r="J14" i="8"/>
  <c r="J10" i="8"/>
  <c r="J9" i="8"/>
  <c r="K5" i="8"/>
  <c r="K4" i="8"/>
  <c r="J5" i="8"/>
  <c r="J4" i="8"/>
  <c r="C4" i="8"/>
  <c r="E4" i="8"/>
  <c r="F26" i="8"/>
  <c r="F20" i="8"/>
  <c r="F14" i="8"/>
  <c r="F27" i="8"/>
  <c r="F22" i="8"/>
  <c r="F21" i="8"/>
  <c r="F16" i="8"/>
  <c r="F15" i="8"/>
  <c r="F10" i="8"/>
  <c r="F9" i="8"/>
  <c r="F5" i="8"/>
  <c r="F4" i="8"/>
  <c r="I4" i="8"/>
  <c r="G28" i="8"/>
  <c r="D28" i="8"/>
  <c r="G27" i="8"/>
  <c r="D27" i="8"/>
  <c r="C27" i="8"/>
  <c r="I27" i="8" s="1"/>
  <c r="G26" i="8"/>
  <c r="D26" i="8"/>
  <c r="C26" i="8"/>
  <c r="G22" i="8"/>
  <c r="D22" i="8"/>
  <c r="C22" i="8"/>
  <c r="I22" i="8" s="1"/>
  <c r="G21" i="8"/>
  <c r="D21" i="8"/>
  <c r="C21" i="8"/>
  <c r="G20" i="8"/>
  <c r="D20" i="8"/>
  <c r="C20" i="8"/>
  <c r="E20" i="8" s="1"/>
  <c r="G16" i="8"/>
  <c r="D16" i="8"/>
  <c r="C16" i="8"/>
  <c r="G15" i="8"/>
  <c r="D15" i="8"/>
  <c r="C15" i="8"/>
  <c r="I15" i="8" s="1"/>
  <c r="G14" i="8"/>
  <c r="D14" i="8"/>
  <c r="C14" i="8"/>
  <c r="I14" i="8" s="1"/>
  <c r="G10" i="8"/>
  <c r="D10" i="8"/>
  <c r="C10" i="8"/>
  <c r="G9" i="8"/>
  <c r="D9" i="8"/>
  <c r="C9" i="8"/>
  <c r="G5" i="8"/>
  <c r="D5" i="8"/>
  <c r="C5" i="8"/>
  <c r="E5" i="8" s="1"/>
  <c r="G4" i="8"/>
  <c r="D4" i="8"/>
  <c r="F28" i="8" l="1"/>
  <c r="H28" i="8" s="1"/>
  <c r="H16" i="8"/>
  <c r="E26" i="8"/>
  <c r="E22" i="8"/>
  <c r="H26" i="8"/>
  <c r="H9" i="8"/>
  <c r="I26" i="8"/>
  <c r="E27" i="8"/>
  <c r="I20" i="8"/>
  <c r="I9" i="8"/>
  <c r="H10" i="8"/>
  <c r="E14" i="8"/>
  <c r="E21" i="8"/>
  <c r="H4" i="8"/>
  <c r="H14" i="8"/>
  <c r="E28" i="8"/>
  <c r="I21" i="8"/>
  <c r="H20" i="8"/>
  <c r="H21" i="8"/>
  <c r="E16" i="8"/>
  <c r="H27" i="8"/>
  <c r="I10" i="8"/>
  <c r="E15" i="8"/>
  <c r="H5" i="8"/>
  <c r="I16" i="8"/>
  <c r="I5" i="8"/>
  <c r="E9" i="8"/>
  <c r="H15" i="8"/>
  <c r="H22" i="8"/>
  <c r="E10" i="8"/>
  <c r="I40" i="7"/>
  <c r="I39" i="7"/>
  <c r="I32" i="7"/>
  <c r="I31" i="7"/>
  <c r="I23" i="7"/>
  <c r="I22" i="7"/>
  <c r="I21" i="7"/>
  <c r="I16" i="7"/>
  <c r="I15" i="7"/>
  <c r="I14" i="7"/>
  <c r="I13" i="7"/>
  <c r="D37" i="7"/>
  <c r="D38" i="7"/>
  <c r="D39" i="7"/>
  <c r="D40" i="7"/>
  <c r="D36" i="7"/>
  <c r="G40" i="7"/>
  <c r="C40" i="7"/>
  <c r="F40" i="7" s="1"/>
  <c r="G39" i="7"/>
  <c r="C39" i="7"/>
  <c r="G38" i="7"/>
  <c r="C38" i="7"/>
  <c r="I38" i="7" s="1"/>
  <c r="G37" i="7"/>
  <c r="H37" i="7" s="1"/>
  <c r="C37" i="7"/>
  <c r="F37" i="7" s="1"/>
  <c r="G36" i="7"/>
  <c r="C36" i="7"/>
  <c r="I36" i="7" s="1"/>
  <c r="D29" i="7"/>
  <c r="D30" i="7"/>
  <c r="D31" i="7"/>
  <c r="D32" i="7"/>
  <c r="D28" i="7"/>
  <c r="G32" i="7"/>
  <c r="C32" i="7"/>
  <c r="E32" i="7" s="1"/>
  <c r="G31" i="7"/>
  <c r="C31" i="7"/>
  <c r="E31" i="7" s="1"/>
  <c r="G30" i="7"/>
  <c r="C30" i="7"/>
  <c r="F30" i="7" s="1"/>
  <c r="H30" i="7" s="1"/>
  <c r="G29" i="7"/>
  <c r="C29" i="7"/>
  <c r="I29" i="7" s="1"/>
  <c r="G28" i="7"/>
  <c r="C28" i="7"/>
  <c r="I28" i="7" s="1"/>
  <c r="D21" i="7"/>
  <c r="D22" i="7"/>
  <c r="D23" i="7"/>
  <c r="D24" i="7"/>
  <c r="D20" i="7"/>
  <c r="G24" i="7"/>
  <c r="C24" i="7"/>
  <c r="F24" i="7" s="1"/>
  <c r="G23" i="7"/>
  <c r="C23" i="7"/>
  <c r="G22" i="7"/>
  <c r="C22" i="7"/>
  <c r="G21" i="7"/>
  <c r="C21" i="7"/>
  <c r="G20" i="7"/>
  <c r="C20" i="7"/>
  <c r="I20" i="7" s="1"/>
  <c r="D13" i="7"/>
  <c r="D14" i="7"/>
  <c r="D15" i="7"/>
  <c r="D16" i="7"/>
  <c r="D12" i="7"/>
  <c r="G16" i="7"/>
  <c r="C16" i="7"/>
  <c r="G15" i="7"/>
  <c r="C15" i="7"/>
  <c r="G14" i="7"/>
  <c r="C14" i="7"/>
  <c r="G13" i="7"/>
  <c r="C13" i="7"/>
  <c r="E13" i="7" s="1"/>
  <c r="G12" i="7"/>
  <c r="C12" i="7"/>
  <c r="F12" i="7" s="1"/>
  <c r="H12" i="7" s="1"/>
  <c r="G5" i="7"/>
  <c r="G6" i="7"/>
  <c r="G7" i="7"/>
  <c r="G8" i="7"/>
  <c r="G4" i="7"/>
  <c r="E7" i="7"/>
  <c r="E8" i="7"/>
  <c r="D5" i="7"/>
  <c r="D6" i="7"/>
  <c r="D7" i="7"/>
  <c r="D8" i="7"/>
  <c r="D4" i="7"/>
  <c r="C8" i="7"/>
  <c r="I8" i="7" s="1"/>
  <c r="C7" i="7"/>
  <c r="I7" i="7" s="1"/>
  <c r="C5" i="7"/>
  <c r="E5" i="7" s="1"/>
  <c r="C6" i="7"/>
  <c r="E6" i="7" s="1"/>
  <c r="C4" i="7"/>
  <c r="E4" i="7" s="1"/>
  <c r="H31" i="7" l="1"/>
  <c r="H24" i="7"/>
  <c r="H40" i="7"/>
  <c r="H8" i="7"/>
  <c r="H7" i="7"/>
  <c r="H29" i="7"/>
  <c r="F13" i="7"/>
  <c r="H13" i="7" s="1"/>
  <c r="F8" i="7"/>
  <c r="I24" i="7"/>
  <c r="F7" i="7"/>
  <c r="F6" i="7"/>
  <c r="H6" i="7" s="1"/>
  <c r="E40" i="7"/>
  <c r="I6" i="7"/>
  <c r="I4" i="7"/>
  <c r="F4" i="7"/>
  <c r="H4" i="7" s="1"/>
  <c r="F39" i="7"/>
  <c r="H39" i="7" s="1"/>
  <c r="I5" i="7"/>
  <c r="F5" i="7"/>
  <c r="H5" i="7" s="1"/>
  <c r="F23" i="7"/>
  <c r="H23" i="7" s="1"/>
  <c r="I12" i="7"/>
  <c r="I30" i="7"/>
  <c r="I37" i="7"/>
  <c r="F38" i="7"/>
  <c r="H38" i="7" s="1"/>
  <c r="F36" i="7"/>
  <c r="H36" i="7" s="1"/>
  <c r="E38" i="7"/>
  <c r="E36" i="7"/>
  <c r="E39" i="7"/>
  <c r="E37" i="7"/>
  <c r="F29" i="7"/>
  <c r="F28" i="7"/>
  <c r="H28" i="7" s="1"/>
  <c r="F32" i="7"/>
  <c r="H32" i="7" s="1"/>
  <c r="E28" i="7"/>
  <c r="F31" i="7"/>
  <c r="E29" i="7"/>
  <c r="E30" i="7"/>
  <c r="F21" i="7"/>
  <c r="H21" i="7" s="1"/>
  <c r="F22" i="7"/>
  <c r="H22" i="7" s="1"/>
  <c r="F20" i="7"/>
  <c r="H20" i="7" s="1"/>
  <c r="E22" i="7"/>
  <c r="E24" i="7"/>
  <c r="E20" i="7"/>
  <c r="E23" i="7"/>
  <c r="E21" i="7"/>
  <c r="F15" i="7"/>
  <c r="H15" i="7" s="1"/>
  <c r="E16" i="7"/>
  <c r="F14" i="7"/>
  <c r="H14" i="7" s="1"/>
  <c r="E12" i="7"/>
  <c r="F16" i="7"/>
  <c r="H16" i="7" s="1"/>
  <c r="E14" i="7"/>
  <c r="E15" i="7"/>
  <c r="D7" i="6"/>
  <c r="C7" i="6"/>
  <c r="B7" i="6"/>
  <c r="K51" i="4" l="1"/>
  <c r="K45" i="4"/>
  <c r="K39" i="4"/>
  <c r="K33" i="4"/>
  <c r="K25" i="4"/>
  <c r="K19" i="4"/>
  <c r="M32" i="4"/>
  <c r="J31" i="4"/>
  <c r="M31" i="4" s="1"/>
  <c r="M30" i="4"/>
  <c r="L4" i="4"/>
  <c r="L5" i="4"/>
  <c r="L6" i="4"/>
  <c r="M24" i="4"/>
  <c r="H17" i="4"/>
  <c r="J17" i="4" s="1"/>
  <c r="H16" i="4"/>
  <c r="J16" i="4" s="1"/>
  <c r="H44" i="4"/>
  <c r="H42" i="4"/>
  <c r="H37" i="4"/>
  <c r="H36" i="4"/>
  <c r="H32" i="4"/>
  <c r="H31" i="4"/>
  <c r="H30" i="4"/>
  <c r="H5" i="4"/>
  <c r="H4" i="4"/>
  <c r="K7" i="4"/>
  <c r="L24" i="4"/>
  <c r="G50" i="4"/>
  <c r="H50" i="4" s="1"/>
  <c r="G49" i="4"/>
  <c r="H49" i="4" s="1"/>
  <c r="G48" i="4"/>
  <c r="H48" i="4" s="1"/>
  <c r="G44" i="4"/>
  <c r="G43" i="4"/>
  <c r="H43" i="4" s="1"/>
  <c r="G42" i="4"/>
  <c r="G38" i="4"/>
  <c r="H38" i="4" s="1"/>
  <c r="G37" i="4"/>
  <c r="G36" i="4"/>
  <c r="G32" i="4"/>
  <c r="G31" i="4"/>
  <c r="G30" i="4"/>
  <c r="G24" i="4"/>
  <c r="H24" i="4" s="1"/>
  <c r="G23" i="4"/>
  <c r="H23" i="4" s="1"/>
  <c r="G22" i="4"/>
  <c r="H22" i="4" s="1"/>
  <c r="G18" i="4"/>
  <c r="H18" i="4" s="1"/>
  <c r="J18" i="4" s="1"/>
  <c r="G17" i="4"/>
  <c r="G16" i="4"/>
  <c r="G12" i="4"/>
  <c r="H12" i="4" s="1"/>
  <c r="J12" i="4" s="1"/>
  <c r="M12" i="4" s="1"/>
  <c r="G11" i="4"/>
  <c r="H11" i="4" s="1"/>
  <c r="J11" i="4" s="1"/>
  <c r="L11" i="4" s="1"/>
  <c r="G10" i="4"/>
  <c r="H10" i="4" s="1"/>
  <c r="J10" i="4" s="1"/>
  <c r="M10" i="4" s="1"/>
  <c r="M49" i="4"/>
  <c r="L49" i="4"/>
  <c r="M43" i="4"/>
  <c r="L43" i="4"/>
  <c r="M37" i="4"/>
  <c r="L37" i="4"/>
  <c r="G6" i="4"/>
  <c r="H6" i="4" s="1"/>
  <c r="G5" i="4"/>
  <c r="G4" i="4"/>
  <c r="M6" i="4"/>
  <c r="M50" i="4"/>
  <c r="L50" i="4"/>
  <c r="M48" i="4"/>
  <c r="L48" i="4"/>
  <c r="M44" i="4"/>
  <c r="L44" i="4"/>
  <c r="M42" i="4"/>
  <c r="M45" i="4" s="1"/>
  <c r="L42" i="4"/>
  <c r="M38" i="4"/>
  <c r="L38" i="4"/>
  <c r="M36" i="4"/>
  <c r="L36" i="4"/>
  <c r="L39" i="4" s="1"/>
  <c r="M23" i="4"/>
  <c r="L23" i="4"/>
  <c r="M22" i="4"/>
  <c r="M25" i="4" s="1"/>
  <c r="L22" i="4"/>
  <c r="K13" i="4"/>
  <c r="M5" i="4"/>
  <c r="M4" i="4"/>
  <c r="M39" i="4" l="1"/>
  <c r="M33" i="4"/>
  <c r="L30" i="4"/>
  <c r="L31" i="4"/>
  <c r="L32" i="4"/>
  <c r="M17" i="4"/>
  <c r="L17" i="4"/>
  <c r="L16" i="4"/>
  <c r="M16" i="4"/>
  <c r="L51" i="4"/>
  <c r="L25" i="4"/>
  <c r="L18" i="4"/>
  <c r="L19" i="4" s="1"/>
  <c r="M18" i="4"/>
  <c r="L12" i="4"/>
  <c r="M11" i="4"/>
  <c r="M13" i="4" s="1"/>
  <c r="L10" i="4"/>
  <c r="M7" i="4"/>
  <c r="L7" i="4"/>
  <c r="M51" i="4"/>
  <c r="L45" i="4"/>
  <c r="F49" i="3"/>
  <c r="F43" i="3"/>
  <c r="F42" i="3"/>
  <c r="F37" i="3"/>
  <c r="F36" i="3"/>
  <c r="F31" i="3"/>
  <c r="F30" i="3"/>
  <c r="E49" i="3"/>
  <c r="E48" i="3"/>
  <c r="E43" i="3"/>
  <c r="E42" i="3"/>
  <c r="E37" i="3"/>
  <c r="E36" i="3"/>
  <c r="E31" i="3"/>
  <c r="E30" i="3"/>
  <c r="I50" i="3"/>
  <c r="K49" i="3"/>
  <c r="J49" i="3"/>
  <c r="K48" i="3"/>
  <c r="J48" i="3"/>
  <c r="I44" i="3"/>
  <c r="K43" i="3"/>
  <c r="J43" i="3"/>
  <c r="K42" i="3"/>
  <c r="J42" i="3"/>
  <c r="I38" i="3"/>
  <c r="K37" i="3"/>
  <c r="J37" i="3"/>
  <c r="K36" i="3"/>
  <c r="J36" i="3"/>
  <c r="I32" i="3"/>
  <c r="K31" i="3"/>
  <c r="J31" i="3"/>
  <c r="K30" i="3"/>
  <c r="J30" i="3"/>
  <c r="I24" i="3"/>
  <c r="I18" i="3"/>
  <c r="I13" i="3"/>
  <c r="I7" i="3"/>
  <c r="E23" i="3"/>
  <c r="E22" i="3"/>
  <c r="E17" i="3"/>
  <c r="E16" i="3"/>
  <c r="E6" i="3"/>
  <c r="E12" i="3"/>
  <c r="E11" i="3"/>
  <c r="E5" i="3"/>
  <c r="K23" i="3"/>
  <c r="J23" i="3"/>
  <c r="K22" i="3"/>
  <c r="J22" i="3"/>
  <c r="K17" i="3"/>
  <c r="J17" i="3"/>
  <c r="K16" i="3"/>
  <c r="J16" i="3"/>
  <c r="K12" i="3"/>
  <c r="J12" i="3"/>
  <c r="K11" i="3"/>
  <c r="J11" i="3"/>
  <c r="K6" i="3"/>
  <c r="J6" i="3"/>
  <c r="K5" i="3"/>
  <c r="J5" i="3"/>
  <c r="L33" i="4" l="1"/>
  <c r="M19" i="4"/>
  <c r="L13" i="4"/>
  <c r="J50" i="3"/>
  <c r="K50" i="3"/>
  <c r="K44" i="3"/>
  <c r="J44" i="3"/>
  <c r="J38" i="3"/>
  <c r="K38" i="3"/>
  <c r="K32" i="3"/>
  <c r="J32" i="3"/>
  <c r="J24" i="3"/>
  <c r="K24" i="3"/>
  <c r="J18" i="3"/>
  <c r="K18" i="3"/>
  <c r="K7" i="3"/>
  <c r="K13" i="3"/>
  <c r="J7" i="3"/>
  <c r="J13" i="3"/>
  <c r="J8" i="2"/>
  <c r="I8" i="2"/>
  <c r="D8" i="2"/>
  <c r="J7" i="2"/>
  <c r="I7" i="2"/>
  <c r="D7" i="2"/>
  <c r="J6" i="2"/>
  <c r="I6" i="2"/>
  <c r="D6" i="2"/>
  <c r="J5" i="2"/>
  <c r="I5" i="2"/>
  <c r="D5" i="2"/>
  <c r="J4" i="2"/>
  <c r="I4" i="2"/>
  <c r="D4" i="2"/>
  <c r="J32" i="2"/>
  <c r="I32" i="2"/>
  <c r="D32" i="2"/>
  <c r="J31" i="2"/>
  <c r="I31" i="2"/>
  <c r="D31" i="2"/>
  <c r="J30" i="2"/>
  <c r="I30" i="2"/>
  <c r="D30" i="2"/>
  <c r="J29" i="2"/>
  <c r="I29" i="2"/>
  <c r="D29" i="2"/>
  <c r="J28" i="2"/>
  <c r="I28" i="2"/>
  <c r="D28" i="2"/>
  <c r="J24" i="2"/>
  <c r="J23" i="2"/>
  <c r="J22" i="2"/>
  <c r="J21" i="2"/>
  <c r="J20" i="2"/>
  <c r="J13" i="2"/>
  <c r="J14" i="2"/>
  <c r="J15" i="2"/>
  <c r="J16" i="2"/>
  <c r="J12" i="2"/>
  <c r="E23" i="2"/>
  <c r="I24" i="2" l="1"/>
  <c r="D24" i="2"/>
  <c r="I23" i="2"/>
  <c r="D23" i="2"/>
  <c r="I22" i="2"/>
  <c r="D22" i="2"/>
  <c r="I21" i="2"/>
  <c r="D21" i="2"/>
  <c r="I20" i="2"/>
  <c r="D20" i="2"/>
  <c r="I13" i="2"/>
  <c r="I14" i="2"/>
  <c r="I15" i="2"/>
  <c r="I16" i="2"/>
  <c r="I12" i="2"/>
  <c r="D16" i="2"/>
  <c r="D15" i="2"/>
  <c r="D14" i="2"/>
  <c r="D13" i="2"/>
  <c r="D12" i="2"/>
</calcChain>
</file>

<file path=xl/sharedStrings.xml><?xml version="1.0" encoding="utf-8"?>
<sst xmlns="http://schemas.openxmlformats.org/spreadsheetml/2006/main" count="446" uniqueCount="70">
  <si>
    <t>UBGR</t>
  </si>
  <si>
    <t>UH alt</t>
  </si>
  <si>
    <t>UH neu</t>
  </si>
  <si>
    <t>2 J Kind</t>
  </si>
  <si>
    <t>4J Kind</t>
  </si>
  <si>
    <t>8J Kind</t>
  </si>
  <si>
    <t>12J Kind</t>
  </si>
  <si>
    <t>16J Kind</t>
  </si>
  <si>
    <t>LG</t>
  </si>
  <si>
    <t>KZ 245</t>
  </si>
  <si>
    <t>PU</t>
  </si>
  <si>
    <t>UvK</t>
  </si>
  <si>
    <t>Brutto 14 mal</t>
  </si>
  <si>
    <t>"Profit"</t>
  </si>
  <si>
    <t>FaBo+</t>
  </si>
  <si>
    <t>Haushalt KM</t>
  </si>
  <si>
    <t>Unterhaltspflicht für ein Kind</t>
  </si>
  <si>
    <t>"Profit" KV</t>
  </si>
  <si>
    <t>4 J Kind</t>
  </si>
  <si>
    <t>Lohnsteuer</t>
  </si>
  <si>
    <t>Summen</t>
  </si>
  <si>
    <t>13J Kind</t>
  </si>
  <si>
    <t>17J Kind</t>
  </si>
  <si>
    <t>Unterhaltspflicht für zwei Kinder 4J und 12J</t>
  </si>
  <si>
    <t>Unterhaltspflicht für zwei Kinder 13J und 17J</t>
  </si>
  <si>
    <t>14J Kind</t>
  </si>
  <si>
    <t>Unterhaltspflicht für drei Kinder 4J, 12J und 16J</t>
  </si>
  <si>
    <t>Unterhaltspflicht für drei Kinder 13J, 14J und 17J</t>
  </si>
  <si>
    <t>1 Kind unter 18J</t>
  </si>
  <si>
    <t>2 Kinder unter 18J</t>
  </si>
  <si>
    <t>3 Kinder unter 18J</t>
  </si>
  <si>
    <t>4 Kinder unter 18J</t>
  </si>
  <si>
    <t>notw. BruttoEK (1)</t>
  </si>
  <si>
    <t>für 1/2 FaBo+ und UABE</t>
  </si>
  <si>
    <t>für 1/1 FaBo+ und UABE</t>
  </si>
  <si>
    <t>Steuerleistung</t>
  </si>
  <si>
    <t>erforderliche</t>
  </si>
  <si>
    <t>(1) 14 mal jährlich</t>
  </si>
  <si>
    <t>EK brutto € 3.000,00 14 mal jährlich; KZ 245 € 29.476,80</t>
  </si>
  <si>
    <t>EK brutto € 3.500,00 14 mal jährlich; KZ 245 € 34.880,88</t>
  </si>
  <si>
    <t>EK brutto € 5.000,00 14 mal jährlich; KZ 245 € 49.128,00</t>
  </si>
  <si>
    <t>EK brutto € 8.000,00 14 mal jährlich; KZ 245 € 84.649,68</t>
  </si>
  <si>
    <t>UAB</t>
  </si>
  <si>
    <t>KAB</t>
  </si>
  <si>
    <t>Familienbeihilfe</t>
  </si>
  <si>
    <t xml:space="preserve">von </t>
  </si>
  <si>
    <t>bis</t>
  </si>
  <si>
    <t>Haushalt betreuender Elternteil</t>
  </si>
  <si>
    <t>Haushalt guhpfl Elternteil</t>
  </si>
  <si>
    <t>RB</t>
  </si>
  <si>
    <t>&lt; 3J</t>
  </si>
  <si>
    <t>6J - 10J</t>
  </si>
  <si>
    <t>3J - 6J</t>
  </si>
  <si>
    <t>10J - 15J</t>
  </si>
  <si>
    <t>15J - 18J</t>
  </si>
  <si>
    <t>bisher</t>
  </si>
  <si>
    <t>Entlastung</t>
  </si>
  <si>
    <t>neu</t>
  </si>
  <si>
    <t>Steuersatz</t>
  </si>
  <si>
    <t>UnK</t>
  </si>
  <si>
    <t>notwendiges</t>
  </si>
  <si>
    <t>Mindest-einkommen für LG</t>
  </si>
  <si>
    <t>%Satz der Entlastung</t>
  </si>
  <si>
    <t>Jährlich</t>
  </si>
  <si>
    <t>Für ein Kind unterhaltspflichtig</t>
  </si>
  <si>
    <t>UnK = Unterhalt nach Anrechnung der anteiligen Familienbeihilfe</t>
  </si>
  <si>
    <t>Grenzwert  Unterhalt</t>
  </si>
  <si>
    <t>Grenzwert  Einkommen</t>
  </si>
  <si>
    <t>Entlastung (Anrechnung FBH + UAB)</t>
  </si>
  <si>
    <t>Entlastung Fabo + und 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</si>
</sst>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2" borderId="4" xfId="0" applyFont="1" applyFill="1" applyBorder="1"/>
    <xf numFmtId="164" fontId="2" fillId="2" borderId="0" xfId="0" applyNumberFormat="1" applyFont="1" applyFill="1" applyBorder="1"/>
    <xf numFmtId="164" fontId="0" fillId="2" borderId="0" xfId="0" applyNumberFormat="1" applyFont="1" applyFill="1" applyBorder="1"/>
    <xf numFmtId="164" fontId="1" fillId="2" borderId="0" xfId="0" applyNumberFormat="1" applyFont="1" applyFill="1" applyBorder="1"/>
    <xf numFmtId="164" fontId="3" fillId="4" borderId="0" xfId="0" applyNumberFormat="1" applyFont="1" applyFill="1" applyBorder="1"/>
    <xf numFmtId="164" fontId="0" fillId="2" borderId="5" xfId="0" applyNumberFormat="1" applyFill="1" applyBorder="1"/>
    <xf numFmtId="0" fontId="4" fillId="3" borderId="4" xfId="0" applyFont="1" applyFill="1" applyBorder="1"/>
    <xf numFmtId="164" fontId="0" fillId="3" borderId="0" xfId="0" applyNumberFormat="1" applyFont="1" applyFill="1" applyBorder="1"/>
    <xf numFmtId="164" fontId="2" fillId="3" borderId="0" xfId="0" applyNumberFormat="1" applyFont="1" applyFill="1" applyBorder="1"/>
    <xf numFmtId="164" fontId="1" fillId="3" borderId="0" xfId="0" applyNumberFormat="1" applyFont="1" applyFill="1" applyBorder="1"/>
    <xf numFmtId="164" fontId="0" fillId="0" borderId="5" xfId="0" applyNumberFormat="1" applyBorder="1"/>
    <xf numFmtId="0" fontId="4" fillId="2" borderId="6" xfId="0" applyFont="1" applyFill="1" applyBorder="1"/>
    <xf numFmtId="164" fontId="0" fillId="2" borderId="7" xfId="0" applyNumberFormat="1" applyFont="1" applyFill="1" applyBorder="1"/>
    <xf numFmtId="164" fontId="2" fillId="2" borderId="7" xfId="0" applyNumberFormat="1" applyFont="1" applyFill="1" applyBorder="1"/>
    <xf numFmtId="164" fontId="1" fillId="2" borderId="7" xfId="0" applyNumberFormat="1" applyFont="1" applyFill="1" applyBorder="1"/>
    <xf numFmtId="164" fontId="3" fillId="4" borderId="7" xfId="0" applyNumberFormat="1" applyFont="1" applyFill="1" applyBorder="1"/>
    <xf numFmtId="164" fontId="0" fillId="2" borderId="8" xfId="0" applyNumberFormat="1" applyFill="1" applyBorder="1"/>
    <xf numFmtId="164" fontId="3" fillId="5" borderId="0" xfId="0" applyNumberFormat="1" applyFont="1" applyFill="1" applyBorder="1"/>
    <xf numFmtId="164" fontId="3" fillId="5" borderId="7" xfId="0" applyNumberFormat="1" applyFont="1" applyFill="1" applyBorder="1"/>
    <xf numFmtId="0" fontId="4" fillId="3" borderId="6" xfId="0" applyFont="1" applyFill="1" applyBorder="1"/>
    <xf numFmtId="164" fontId="0" fillId="3" borderId="7" xfId="0" applyNumberFormat="1" applyFont="1" applyFill="1" applyBorder="1"/>
    <xf numFmtId="164" fontId="2" fillId="3" borderId="7" xfId="0" applyNumberFormat="1" applyFont="1" applyFill="1" applyBorder="1"/>
    <xf numFmtId="164" fontId="0" fillId="0" borderId="8" xfId="0" applyNumberFormat="1" applyBorder="1"/>
    <xf numFmtId="164" fontId="3" fillId="2" borderId="0" xfId="0" applyNumberFormat="1" applyFont="1" applyFill="1" applyBorder="1"/>
    <xf numFmtId="0" fontId="4" fillId="3" borderId="0" xfId="0" applyFont="1" applyFill="1" applyBorder="1"/>
    <xf numFmtId="164" fontId="0" fillId="0" borderId="0" xfId="0" applyNumberFormat="1" applyBorder="1"/>
    <xf numFmtId="164" fontId="0" fillId="0" borderId="7" xfId="0" applyNumberFormat="1" applyBorder="1"/>
    <xf numFmtId="0" fontId="4" fillId="2" borderId="0" xfId="0" applyFont="1" applyFill="1"/>
    <xf numFmtId="164" fontId="5" fillId="6" borderId="0" xfId="0" applyNumberFormat="1" applyFont="1" applyFill="1" applyBorder="1"/>
    <xf numFmtId="164" fontId="1" fillId="4" borderId="0" xfId="0" applyNumberFormat="1" applyFont="1" applyFill="1" applyBorder="1"/>
    <xf numFmtId="164" fontId="1" fillId="0" borderId="7" xfId="0" applyNumberFormat="1" applyFont="1" applyBorder="1"/>
    <xf numFmtId="164" fontId="1" fillId="4" borderId="7" xfId="0" applyNumberFormat="1" applyFont="1" applyFill="1" applyBorder="1"/>
    <xf numFmtId="164" fontId="0" fillId="3" borderId="5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165" fontId="1" fillId="2" borderId="4" xfId="0" applyNumberFormat="1" applyFont="1" applyFill="1" applyBorder="1"/>
    <xf numFmtId="165" fontId="2" fillId="2" borderId="5" xfId="0" applyNumberFormat="1" applyFont="1" applyFill="1" applyBorder="1"/>
    <xf numFmtId="165" fontId="1" fillId="0" borderId="6" xfId="0" applyNumberFormat="1" applyFont="1" applyBorder="1"/>
    <xf numFmtId="165" fontId="2" fillId="0" borderId="8" xfId="0" applyNumberFormat="1" applyFont="1" applyBorder="1"/>
    <xf numFmtId="49" fontId="1" fillId="0" borderId="0" xfId="0" applyNumberFormat="1" applyFont="1" applyAlignment="1">
      <alignment horizontal="right"/>
    </xf>
    <xf numFmtId="0" fontId="4" fillId="0" borderId="0" xfId="0" applyFont="1"/>
    <xf numFmtId="164" fontId="0" fillId="0" borderId="0" xfId="0" applyNumberFormat="1"/>
    <xf numFmtId="164" fontId="7" fillId="0" borderId="0" xfId="0" applyNumberFormat="1" applyFont="1"/>
    <xf numFmtId="164" fontId="1" fillId="3" borderId="7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0" applyNumberFormat="1" applyAlignment="1">
      <alignment horizontal="center"/>
    </xf>
    <xf numFmtId="10" fontId="0" fillId="0" borderId="0" xfId="0" applyNumberFormat="1"/>
    <xf numFmtId="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10" fontId="0" fillId="7" borderId="0" xfId="0" applyNumberFormat="1" applyFill="1"/>
    <xf numFmtId="10" fontId="0" fillId="5" borderId="0" xfId="0" applyNumberFormat="1" applyFill="1"/>
    <xf numFmtId="0" fontId="1" fillId="0" borderId="5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 applyBorder="1"/>
    <xf numFmtId="0" fontId="0" fillId="0" borderId="0" xfId="0" applyBorder="1"/>
    <xf numFmtId="0" fontId="4" fillId="3" borderId="9" xfId="0" applyFont="1" applyFill="1" applyBorder="1"/>
    <xf numFmtId="164" fontId="0" fillId="3" borderId="10" xfId="0" applyNumberFormat="1" applyFont="1" applyFill="1" applyBorder="1"/>
    <xf numFmtId="164" fontId="2" fillId="3" borderId="1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AB19-0BCC-4CB1-9449-BA5DC6F730B1}">
  <sheetPr>
    <pageSetUpPr fitToPage="1"/>
  </sheetPr>
  <dimension ref="A1:J33"/>
  <sheetViews>
    <sheetView tabSelected="1" workbookViewId="0">
      <selection activeCell="J31" sqref="J31"/>
    </sheetView>
  </sheetViews>
  <sheetFormatPr baseColWidth="10" defaultRowHeight="15.75" x14ac:dyDescent="0.25"/>
  <cols>
    <col min="1" max="1" width="8.140625" style="1" bestFit="1" customWidth="1"/>
    <col min="3" max="4" width="0" hidden="1" customWidth="1"/>
    <col min="6" max="7" width="13.140625" bestFit="1" customWidth="1"/>
    <col min="8" max="8" width="0" hidden="1" customWidth="1"/>
  </cols>
  <sheetData>
    <row r="1" spans="1:10" x14ac:dyDescent="0.25">
      <c r="A1" s="1" t="s">
        <v>16</v>
      </c>
    </row>
    <row r="2" spans="1:10" ht="16.5" thickBot="1" x14ac:dyDescent="0.3">
      <c r="A2" s="50" t="s">
        <v>38</v>
      </c>
    </row>
    <row r="3" spans="1:10" ht="16.5" thickTop="1" x14ac:dyDescent="0.25">
      <c r="A3" s="2"/>
      <c r="B3" s="4" t="s">
        <v>0</v>
      </c>
      <c r="C3" s="4" t="s">
        <v>8</v>
      </c>
      <c r="D3" s="4" t="s">
        <v>10</v>
      </c>
      <c r="E3" s="4" t="s">
        <v>11</v>
      </c>
      <c r="F3" s="5" t="s">
        <v>1</v>
      </c>
      <c r="G3" s="5" t="s">
        <v>2</v>
      </c>
      <c r="H3" s="5" t="s">
        <v>14</v>
      </c>
      <c r="I3" s="4" t="s">
        <v>17</v>
      </c>
      <c r="J3" s="6" t="s">
        <v>15</v>
      </c>
    </row>
    <row r="4" spans="1:10" ht="18.75" x14ac:dyDescent="0.3">
      <c r="A4" s="7" t="s">
        <v>3</v>
      </c>
      <c r="B4" s="9">
        <v>2014.76</v>
      </c>
      <c r="C4" s="9">
        <v>424</v>
      </c>
      <c r="D4" s="9">
        <f>$B4*0.16</f>
        <v>322.36160000000001</v>
      </c>
      <c r="E4" s="9">
        <v>322.36</v>
      </c>
      <c r="F4" s="8">
        <v>315</v>
      </c>
      <c r="G4" s="8">
        <v>320</v>
      </c>
      <c r="H4" s="10">
        <v>62.5</v>
      </c>
      <c r="I4" s="11">
        <f>H4-(G4-F4)</f>
        <v>57.5</v>
      </c>
      <c r="J4" s="12">
        <f>62.5+(G4-F4)</f>
        <v>67.5</v>
      </c>
    </row>
    <row r="5" spans="1:10" ht="18.75" x14ac:dyDescent="0.3">
      <c r="A5" s="13" t="s">
        <v>4</v>
      </c>
      <c r="B5" s="14">
        <v>2014.76</v>
      </c>
      <c r="C5" s="14">
        <v>544</v>
      </c>
      <c r="D5" s="14">
        <f>$B5*0.16</f>
        <v>322.36160000000001</v>
      </c>
      <c r="E5" s="14">
        <v>322.36</v>
      </c>
      <c r="F5" s="15">
        <v>315</v>
      </c>
      <c r="G5" s="15">
        <v>320</v>
      </c>
      <c r="H5" s="16">
        <v>62.5</v>
      </c>
      <c r="I5" s="11">
        <f t="shared" ref="I5:I8" si="0">H5-(G5-F5)</f>
        <v>57.5</v>
      </c>
      <c r="J5" s="17">
        <f t="shared" ref="J5:J8" si="1">62.5+(G5-F5)</f>
        <v>67.5</v>
      </c>
    </row>
    <row r="6" spans="1:10" ht="18.75" x14ac:dyDescent="0.3">
      <c r="A6" s="7" t="s">
        <v>5</v>
      </c>
      <c r="B6" s="9">
        <v>2014.76</v>
      </c>
      <c r="C6" s="9">
        <v>544</v>
      </c>
      <c r="D6" s="9">
        <f>$B6*0.18</f>
        <v>362.65679999999998</v>
      </c>
      <c r="E6" s="9">
        <v>362.66</v>
      </c>
      <c r="F6" s="8">
        <v>350</v>
      </c>
      <c r="G6" s="8">
        <v>365</v>
      </c>
      <c r="H6" s="10">
        <v>62.5</v>
      </c>
      <c r="I6" s="11">
        <f t="shared" si="0"/>
        <v>47.5</v>
      </c>
      <c r="J6" s="12">
        <f t="shared" si="1"/>
        <v>77.5</v>
      </c>
    </row>
    <row r="7" spans="1:10" ht="18.75" x14ac:dyDescent="0.3">
      <c r="A7" s="13" t="s">
        <v>6</v>
      </c>
      <c r="B7" s="14">
        <v>2014.76</v>
      </c>
      <c r="C7" s="14">
        <v>544</v>
      </c>
      <c r="D7" s="14">
        <f>$B7*0.2</f>
        <v>402.952</v>
      </c>
      <c r="E7" s="14">
        <v>402.95</v>
      </c>
      <c r="F7" s="15">
        <v>385</v>
      </c>
      <c r="G7" s="15">
        <v>405</v>
      </c>
      <c r="H7" s="16">
        <v>62.5</v>
      </c>
      <c r="I7" s="11">
        <f t="shared" si="0"/>
        <v>42.5</v>
      </c>
      <c r="J7" s="17">
        <f t="shared" si="1"/>
        <v>82.5</v>
      </c>
    </row>
    <row r="8" spans="1:10" ht="19.5" thickBot="1" x14ac:dyDescent="0.35">
      <c r="A8" s="18" t="s">
        <v>7</v>
      </c>
      <c r="B8" s="19">
        <v>2014.76</v>
      </c>
      <c r="C8" s="19">
        <v>544</v>
      </c>
      <c r="D8" s="19">
        <f>$B8*0.22</f>
        <v>443.24720000000002</v>
      </c>
      <c r="E8" s="19">
        <v>443.25</v>
      </c>
      <c r="F8" s="20">
        <v>420</v>
      </c>
      <c r="G8" s="20">
        <v>445</v>
      </c>
      <c r="H8" s="21">
        <v>62.5</v>
      </c>
      <c r="I8" s="22">
        <f t="shared" si="0"/>
        <v>37.5</v>
      </c>
      <c r="J8" s="23">
        <f t="shared" si="1"/>
        <v>87.5</v>
      </c>
    </row>
    <row r="9" spans="1:10" ht="16.5" thickTop="1" x14ac:dyDescent="0.25"/>
    <row r="10" spans="1:10" ht="16.5" thickBot="1" x14ac:dyDescent="0.3">
      <c r="A10" s="50" t="s">
        <v>39</v>
      </c>
    </row>
    <row r="11" spans="1:10" ht="16.5" thickTop="1" x14ac:dyDescent="0.25">
      <c r="A11" s="2"/>
      <c r="B11" s="4" t="s">
        <v>0</v>
      </c>
      <c r="C11" s="4" t="s">
        <v>8</v>
      </c>
      <c r="D11" s="4" t="s">
        <v>10</v>
      </c>
      <c r="E11" s="4" t="s">
        <v>11</v>
      </c>
      <c r="F11" s="5" t="s">
        <v>1</v>
      </c>
      <c r="G11" s="5" t="s">
        <v>2</v>
      </c>
      <c r="H11" s="5" t="s">
        <v>14</v>
      </c>
      <c r="I11" s="4" t="s">
        <v>17</v>
      </c>
      <c r="J11" s="6" t="s">
        <v>15</v>
      </c>
    </row>
    <row r="12" spans="1:10" ht="18.75" x14ac:dyDescent="0.3">
      <c r="A12" s="7" t="s">
        <v>3</v>
      </c>
      <c r="B12" s="9">
        <v>2750</v>
      </c>
      <c r="C12" s="9">
        <v>424</v>
      </c>
      <c r="D12" s="9">
        <f>$B12*0.16</f>
        <v>440</v>
      </c>
      <c r="E12" s="9">
        <v>424</v>
      </c>
      <c r="F12" s="8">
        <v>390</v>
      </c>
      <c r="G12" s="8">
        <v>424</v>
      </c>
      <c r="H12" s="10">
        <v>62.5</v>
      </c>
      <c r="I12" s="11">
        <f>H12-(G12-F12)</f>
        <v>28.5</v>
      </c>
      <c r="J12" s="12">
        <f>62.5+(G12-F12)</f>
        <v>96.5</v>
      </c>
    </row>
    <row r="13" spans="1:10" ht="18.75" x14ac:dyDescent="0.3">
      <c r="A13" s="13" t="s">
        <v>4</v>
      </c>
      <c r="B13" s="14">
        <v>2750</v>
      </c>
      <c r="C13" s="14">
        <v>544</v>
      </c>
      <c r="D13" s="14">
        <f>$B13*0.16</f>
        <v>440</v>
      </c>
      <c r="E13" s="14">
        <v>440</v>
      </c>
      <c r="F13" s="15">
        <v>390</v>
      </c>
      <c r="G13" s="15">
        <v>424</v>
      </c>
      <c r="H13" s="16">
        <v>62.5</v>
      </c>
      <c r="I13" s="11">
        <f t="shared" ref="I13:I16" si="2">H13-(G13-F13)</f>
        <v>28.5</v>
      </c>
      <c r="J13" s="17">
        <f t="shared" ref="J13:J16" si="3">62.5+(G13-F13)</f>
        <v>96.5</v>
      </c>
    </row>
    <row r="14" spans="1:10" ht="18.75" x14ac:dyDescent="0.3">
      <c r="A14" s="7" t="s">
        <v>5</v>
      </c>
      <c r="B14" s="9">
        <v>2750</v>
      </c>
      <c r="C14" s="9">
        <v>544</v>
      </c>
      <c r="D14" s="9">
        <f>$B14*0.18</f>
        <v>495</v>
      </c>
      <c r="E14" s="9">
        <v>495</v>
      </c>
      <c r="F14" s="8">
        <v>450</v>
      </c>
      <c r="G14" s="8">
        <v>495</v>
      </c>
      <c r="H14" s="10">
        <v>62.5</v>
      </c>
      <c r="I14" s="11">
        <f t="shared" si="2"/>
        <v>17.5</v>
      </c>
      <c r="J14" s="12">
        <f t="shared" si="3"/>
        <v>107.5</v>
      </c>
    </row>
    <row r="15" spans="1:10" ht="18.75" x14ac:dyDescent="0.3">
      <c r="A15" s="13" t="s">
        <v>6</v>
      </c>
      <c r="B15" s="14">
        <v>2750</v>
      </c>
      <c r="C15" s="14">
        <v>544</v>
      </c>
      <c r="D15" s="14">
        <f>$B15*0.2</f>
        <v>550</v>
      </c>
      <c r="E15" s="14">
        <v>550</v>
      </c>
      <c r="F15" s="15">
        <v>495</v>
      </c>
      <c r="G15" s="15">
        <v>550</v>
      </c>
      <c r="H15" s="16">
        <v>62.5</v>
      </c>
      <c r="I15" s="11">
        <f t="shared" si="2"/>
        <v>7.5</v>
      </c>
      <c r="J15" s="17">
        <f t="shared" si="3"/>
        <v>117.5</v>
      </c>
    </row>
    <row r="16" spans="1:10" ht="19.5" thickBot="1" x14ac:dyDescent="0.35">
      <c r="A16" s="18" t="s">
        <v>7</v>
      </c>
      <c r="B16" s="19">
        <v>2750</v>
      </c>
      <c r="C16" s="19">
        <v>544</v>
      </c>
      <c r="D16" s="19">
        <f>$B16*0.22</f>
        <v>605</v>
      </c>
      <c r="E16" s="19">
        <v>605</v>
      </c>
      <c r="F16" s="20">
        <v>545</v>
      </c>
      <c r="G16" s="20">
        <v>605</v>
      </c>
      <c r="H16" s="21">
        <v>62.5</v>
      </c>
      <c r="I16" s="22">
        <f t="shared" si="2"/>
        <v>2.5</v>
      </c>
      <c r="J16" s="23">
        <f t="shared" si="3"/>
        <v>122.5</v>
      </c>
    </row>
    <row r="17" spans="1:10" ht="16.5" thickTop="1" x14ac:dyDescent="0.25"/>
    <row r="18" spans="1:10" ht="16.5" thickBot="1" x14ac:dyDescent="0.3">
      <c r="A18" s="50" t="s">
        <v>40</v>
      </c>
    </row>
    <row r="19" spans="1:10" ht="16.5" thickTop="1" x14ac:dyDescent="0.25">
      <c r="A19" s="2"/>
      <c r="B19" s="4" t="s">
        <v>0</v>
      </c>
      <c r="C19" s="4" t="s">
        <v>8</v>
      </c>
      <c r="D19" s="4" t="s">
        <v>10</v>
      </c>
      <c r="E19" s="4" t="s">
        <v>11</v>
      </c>
      <c r="F19" s="5" t="s">
        <v>1</v>
      </c>
      <c r="G19" s="5" t="s">
        <v>2</v>
      </c>
      <c r="H19" s="5" t="s">
        <v>14</v>
      </c>
      <c r="I19" s="4" t="s">
        <v>17</v>
      </c>
      <c r="J19" s="6" t="s">
        <v>15</v>
      </c>
    </row>
    <row r="20" spans="1:10" ht="18.75" x14ac:dyDescent="0.3">
      <c r="A20" s="7" t="s">
        <v>3</v>
      </c>
      <c r="B20" s="9">
        <v>3626.8966666666602</v>
      </c>
      <c r="C20" s="9">
        <v>424</v>
      </c>
      <c r="D20" s="9">
        <f>$B20*0.16</f>
        <v>580.3034666666656</v>
      </c>
      <c r="E20" s="9">
        <v>424</v>
      </c>
      <c r="F20" s="8">
        <v>390</v>
      </c>
      <c r="G20" s="8">
        <v>424</v>
      </c>
      <c r="H20" s="10">
        <v>62.5</v>
      </c>
      <c r="I20" s="11">
        <f>H20-(G20-F20)</f>
        <v>28.5</v>
      </c>
      <c r="J20" s="12">
        <f>62.5+(G20-F20)</f>
        <v>96.5</v>
      </c>
    </row>
    <row r="21" spans="1:10" ht="18.75" x14ac:dyDescent="0.3">
      <c r="A21" s="13" t="s">
        <v>4</v>
      </c>
      <c r="B21" s="14">
        <v>3626.8966666666602</v>
      </c>
      <c r="C21" s="14">
        <v>544</v>
      </c>
      <c r="D21" s="14">
        <f>$B21*0.16</f>
        <v>580.3034666666656</v>
      </c>
      <c r="E21" s="14">
        <v>544</v>
      </c>
      <c r="F21" s="15">
        <v>490</v>
      </c>
      <c r="G21" s="15">
        <v>544</v>
      </c>
      <c r="H21" s="16">
        <v>62.5</v>
      </c>
      <c r="I21" s="11">
        <f t="shared" ref="I21:I24" si="4">H21-(G21-F21)</f>
        <v>8.5</v>
      </c>
      <c r="J21" s="17">
        <f t="shared" ref="J21:J24" si="5">62.5+(G21-F21)</f>
        <v>116.5</v>
      </c>
    </row>
    <row r="22" spans="1:10" ht="18.75" x14ac:dyDescent="0.3">
      <c r="A22" s="7" t="s">
        <v>5</v>
      </c>
      <c r="B22" s="9">
        <v>3626.8966666666602</v>
      </c>
      <c r="C22" s="9">
        <v>700</v>
      </c>
      <c r="D22" s="9">
        <f>$B22*0.18</f>
        <v>652.84139999999877</v>
      </c>
      <c r="E22" s="9">
        <v>652.84</v>
      </c>
      <c r="F22" s="8">
        <v>585</v>
      </c>
      <c r="G22" s="8">
        <v>655</v>
      </c>
      <c r="H22" s="10">
        <v>62.5</v>
      </c>
      <c r="I22" s="24">
        <f t="shared" si="4"/>
        <v>-7.5</v>
      </c>
      <c r="J22" s="12">
        <f t="shared" si="5"/>
        <v>132.5</v>
      </c>
    </row>
    <row r="23" spans="1:10" ht="18.75" x14ac:dyDescent="0.3">
      <c r="A23" s="13" t="s">
        <v>6</v>
      </c>
      <c r="B23" s="14">
        <v>3626.8966666666602</v>
      </c>
      <c r="C23" s="14">
        <v>997.5</v>
      </c>
      <c r="D23" s="14">
        <f>$B23*0.2</f>
        <v>725.37933333333206</v>
      </c>
      <c r="E23" s="14">
        <f>$B23*0.2</f>
        <v>725.37933333333206</v>
      </c>
      <c r="F23" s="15">
        <v>645</v>
      </c>
      <c r="G23" s="15">
        <v>725.38</v>
      </c>
      <c r="H23" s="16">
        <v>62.5</v>
      </c>
      <c r="I23" s="24">
        <f t="shared" si="4"/>
        <v>-17.879999999999995</v>
      </c>
      <c r="J23" s="17">
        <f t="shared" si="5"/>
        <v>142.88</v>
      </c>
    </row>
    <row r="24" spans="1:10" ht="19.5" thickBot="1" x14ac:dyDescent="0.35">
      <c r="A24" s="18" t="s">
        <v>7</v>
      </c>
      <c r="B24" s="19">
        <v>3626.8966666666602</v>
      </c>
      <c r="C24" s="19">
        <v>1177.5</v>
      </c>
      <c r="D24" s="19">
        <f>$B24*0.22</f>
        <v>797.91726666666523</v>
      </c>
      <c r="E24" s="19">
        <v>797.92</v>
      </c>
      <c r="F24" s="20">
        <v>705</v>
      </c>
      <c r="G24" s="20">
        <v>800</v>
      </c>
      <c r="H24" s="21">
        <v>62.5</v>
      </c>
      <c r="I24" s="25">
        <f t="shared" si="4"/>
        <v>-32.5</v>
      </c>
      <c r="J24" s="23">
        <f t="shared" si="5"/>
        <v>157.5</v>
      </c>
    </row>
    <row r="25" spans="1:10" ht="16.5" thickTop="1" x14ac:dyDescent="0.25"/>
    <row r="26" spans="1:10" ht="16.5" thickBot="1" x14ac:dyDescent="0.3">
      <c r="A26" s="50" t="s">
        <v>41</v>
      </c>
    </row>
    <row r="27" spans="1:10" ht="16.5" thickTop="1" x14ac:dyDescent="0.25">
      <c r="A27" s="2"/>
      <c r="B27" s="4" t="s">
        <v>0</v>
      </c>
      <c r="C27" s="4" t="s">
        <v>8</v>
      </c>
      <c r="D27" s="4" t="s">
        <v>10</v>
      </c>
      <c r="E27" s="4" t="s">
        <v>11</v>
      </c>
      <c r="F27" s="5" t="s">
        <v>1</v>
      </c>
      <c r="G27" s="5" t="s">
        <v>2</v>
      </c>
      <c r="H27" s="5" t="s">
        <v>14</v>
      </c>
      <c r="I27" s="4" t="s">
        <v>17</v>
      </c>
      <c r="J27" s="6" t="s">
        <v>15</v>
      </c>
    </row>
    <row r="28" spans="1:10" ht="18.75" x14ac:dyDescent="0.3">
      <c r="A28" s="7" t="s">
        <v>3</v>
      </c>
      <c r="B28" s="9">
        <v>5685.5958333333301</v>
      </c>
      <c r="C28" s="9">
        <v>424</v>
      </c>
      <c r="D28" s="9">
        <f>$B28*0.16</f>
        <v>909.69533333333288</v>
      </c>
      <c r="E28" s="9">
        <v>424</v>
      </c>
      <c r="F28" s="8">
        <v>385</v>
      </c>
      <c r="G28" s="8">
        <v>424</v>
      </c>
      <c r="H28" s="10">
        <v>62.5</v>
      </c>
      <c r="I28" s="11">
        <f>H28-(G28-F28)</f>
        <v>23.5</v>
      </c>
      <c r="J28" s="12">
        <f>62.5+(G28-F28)</f>
        <v>101.5</v>
      </c>
    </row>
    <row r="29" spans="1:10" ht="18.75" x14ac:dyDescent="0.3">
      <c r="A29" s="13" t="s">
        <v>4</v>
      </c>
      <c r="B29" s="14">
        <v>5685.5958333333301</v>
      </c>
      <c r="C29" s="14">
        <v>544</v>
      </c>
      <c r="D29" s="14">
        <f>$B29*0.16</f>
        <v>909.69533333333288</v>
      </c>
      <c r="E29" s="14">
        <v>544</v>
      </c>
      <c r="F29" s="15">
        <v>480</v>
      </c>
      <c r="G29" s="15">
        <v>544</v>
      </c>
      <c r="H29" s="16">
        <v>62.5</v>
      </c>
      <c r="I29" s="24">
        <f t="shared" ref="I29:I32" si="6">H29-(G29-F29)</f>
        <v>-1.5</v>
      </c>
      <c r="J29" s="17">
        <f t="shared" ref="J29:J32" si="7">62.5+(G29-F29)</f>
        <v>126.5</v>
      </c>
    </row>
    <row r="30" spans="1:10" ht="18.75" x14ac:dyDescent="0.3">
      <c r="A30" s="7" t="s">
        <v>5</v>
      </c>
      <c r="B30" s="9">
        <v>5685.5958333333301</v>
      </c>
      <c r="C30" s="9">
        <v>700</v>
      </c>
      <c r="D30" s="9">
        <f>$B30*0.18</f>
        <v>1023.4072499999994</v>
      </c>
      <c r="E30" s="9">
        <v>700</v>
      </c>
      <c r="F30" s="8">
        <v>605</v>
      </c>
      <c r="G30" s="8">
        <v>700</v>
      </c>
      <c r="H30" s="10">
        <v>62.5</v>
      </c>
      <c r="I30" s="24">
        <f t="shared" si="6"/>
        <v>-32.5</v>
      </c>
      <c r="J30" s="12">
        <f t="shared" si="7"/>
        <v>157.5</v>
      </c>
    </row>
    <row r="31" spans="1:10" ht="18.75" x14ac:dyDescent="0.3">
      <c r="A31" s="13" t="s">
        <v>6</v>
      </c>
      <c r="B31" s="14">
        <v>5685.5958333333301</v>
      </c>
      <c r="C31" s="14">
        <v>997.5</v>
      </c>
      <c r="D31" s="14">
        <f>$B31*0.2</f>
        <v>1137.1191666666662</v>
      </c>
      <c r="E31" s="14">
        <v>997.5</v>
      </c>
      <c r="F31" s="15">
        <v>845</v>
      </c>
      <c r="G31" s="15">
        <v>1000</v>
      </c>
      <c r="H31" s="16">
        <v>62.5</v>
      </c>
      <c r="I31" s="24">
        <f t="shared" si="6"/>
        <v>-92.5</v>
      </c>
      <c r="J31" s="17">
        <f t="shared" si="7"/>
        <v>217.5</v>
      </c>
    </row>
    <row r="32" spans="1:10" ht="19.5" thickBot="1" x14ac:dyDescent="0.35">
      <c r="A32" s="18" t="s">
        <v>7</v>
      </c>
      <c r="B32" s="19">
        <v>5685.5958333333301</v>
      </c>
      <c r="C32" s="19">
        <v>1177.5</v>
      </c>
      <c r="D32" s="19">
        <f>$B32*0.22</f>
        <v>1250.8310833333326</v>
      </c>
      <c r="E32" s="19">
        <v>1177.5</v>
      </c>
      <c r="F32" s="20">
        <v>995</v>
      </c>
      <c r="G32" s="20">
        <v>1180</v>
      </c>
      <c r="H32" s="21">
        <v>62.5</v>
      </c>
      <c r="I32" s="25">
        <f t="shared" si="6"/>
        <v>-122.5</v>
      </c>
      <c r="J32" s="23">
        <f t="shared" si="7"/>
        <v>247.5</v>
      </c>
    </row>
    <row r="33" ht="16.5" thickTop="1" x14ac:dyDescent="0.25"/>
  </sheetData>
  <pageMargins left="0.7" right="0.7" top="0.78740157499999996" bottom="0.78740157499999996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B917-1A98-4D67-9C04-CC8C810EBA9C}">
  <sheetPr>
    <pageSetUpPr fitToPage="1"/>
  </sheetPr>
  <dimension ref="A1:K51"/>
  <sheetViews>
    <sheetView topLeftCell="A25" workbookViewId="0">
      <selection activeCell="N7" sqref="N7"/>
    </sheetView>
  </sheetViews>
  <sheetFormatPr baseColWidth="10" defaultRowHeight="15.75" x14ac:dyDescent="0.25"/>
  <cols>
    <col min="1" max="1" width="8.140625" style="1" bestFit="1" customWidth="1"/>
    <col min="7" max="8" width="13.140625" bestFit="1" customWidth="1"/>
  </cols>
  <sheetData>
    <row r="1" spans="1:11" s="68" customFormat="1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ht="16.5" thickBot="1" x14ac:dyDescent="0.3">
      <c r="A3" s="50" t="s">
        <v>38</v>
      </c>
    </row>
    <row r="4" spans="1:11" ht="16.5" thickTop="1" x14ac:dyDescent="0.25">
      <c r="A4" s="2"/>
      <c r="B4" s="4" t="s">
        <v>0</v>
      </c>
      <c r="C4" s="4" t="s">
        <v>19</v>
      </c>
      <c r="D4" s="4" t="s">
        <v>8</v>
      </c>
      <c r="E4" s="4" t="s">
        <v>10</v>
      </c>
      <c r="F4" s="4" t="s">
        <v>11</v>
      </c>
      <c r="G4" s="5" t="s">
        <v>1</v>
      </c>
      <c r="H4" s="5" t="s">
        <v>2</v>
      </c>
      <c r="I4" s="5" t="s">
        <v>14</v>
      </c>
      <c r="J4" s="4" t="s">
        <v>17</v>
      </c>
      <c r="K4" s="6" t="s">
        <v>15</v>
      </c>
    </row>
    <row r="5" spans="1:11" ht="18.75" x14ac:dyDescent="0.3">
      <c r="A5" s="7" t="s">
        <v>4</v>
      </c>
      <c r="B5" s="9">
        <v>2014.76</v>
      </c>
      <c r="C5" s="9">
        <v>5560.84</v>
      </c>
      <c r="D5" s="9">
        <v>544</v>
      </c>
      <c r="E5" s="9">
        <f>$B5*0.14</f>
        <v>282.06640000000004</v>
      </c>
      <c r="F5" s="9">
        <v>282.07</v>
      </c>
      <c r="G5" s="8">
        <v>280</v>
      </c>
      <c r="H5" s="8">
        <v>280</v>
      </c>
      <c r="I5" s="10">
        <v>62.5</v>
      </c>
      <c r="J5" s="30">
        <f t="shared" ref="J5:J6" si="0">I5-(H5-G5)</f>
        <v>62.5</v>
      </c>
      <c r="K5" s="12">
        <f t="shared" ref="K5:K6" si="1">62.5+(H5-G5)</f>
        <v>62.5</v>
      </c>
    </row>
    <row r="6" spans="1:11" ht="18.75" x14ac:dyDescent="0.3">
      <c r="A6" s="13" t="s">
        <v>6</v>
      </c>
      <c r="B6" s="14">
        <v>2014.76</v>
      </c>
      <c r="C6" s="14">
        <v>5560.84</v>
      </c>
      <c r="D6" s="14">
        <v>544</v>
      </c>
      <c r="E6" s="14">
        <f>$B6*0.19</f>
        <v>382.80439999999999</v>
      </c>
      <c r="F6" s="14">
        <v>382.8</v>
      </c>
      <c r="G6" s="15">
        <v>380</v>
      </c>
      <c r="H6" s="15">
        <v>385</v>
      </c>
      <c r="I6" s="16">
        <v>62.5</v>
      </c>
      <c r="J6" s="11">
        <f t="shared" si="0"/>
        <v>57.5</v>
      </c>
      <c r="K6" s="17">
        <f t="shared" si="1"/>
        <v>67.5</v>
      </c>
    </row>
    <row r="7" spans="1:11" ht="19.5" thickBot="1" x14ac:dyDescent="0.35">
      <c r="A7" s="69"/>
      <c r="B7" s="70"/>
      <c r="C7" s="70"/>
      <c r="D7" s="70"/>
      <c r="E7" s="70"/>
      <c r="F7" s="70"/>
      <c r="G7" s="71"/>
      <c r="H7" s="28" t="s">
        <v>20</v>
      </c>
      <c r="I7" s="53">
        <f>I5+I6</f>
        <v>125</v>
      </c>
      <c r="J7" s="22">
        <f>J5+J6</f>
        <v>120</v>
      </c>
      <c r="K7" s="29">
        <f>K5+K6</f>
        <v>130</v>
      </c>
    </row>
    <row r="8" spans="1:11" ht="16.5" thickTop="1" x14ac:dyDescent="0.25"/>
    <row r="9" spans="1:11" ht="16.5" thickBot="1" x14ac:dyDescent="0.3">
      <c r="A9" s="50" t="s">
        <v>39</v>
      </c>
    </row>
    <row r="10" spans="1:11" ht="16.5" thickTop="1" x14ac:dyDescent="0.25">
      <c r="A10" s="2"/>
      <c r="B10" s="4" t="s">
        <v>0</v>
      </c>
      <c r="C10" s="4"/>
      <c r="D10" s="4" t="s">
        <v>8</v>
      </c>
      <c r="E10" s="4" t="s">
        <v>10</v>
      </c>
      <c r="F10" s="4" t="s">
        <v>11</v>
      </c>
      <c r="G10" s="5" t="s">
        <v>1</v>
      </c>
      <c r="H10" s="5" t="s">
        <v>2</v>
      </c>
      <c r="I10" s="5" t="s">
        <v>14</v>
      </c>
      <c r="J10" s="4" t="s">
        <v>17</v>
      </c>
      <c r="K10" s="6" t="s">
        <v>15</v>
      </c>
    </row>
    <row r="11" spans="1:11" ht="18.75" x14ac:dyDescent="0.3">
      <c r="A11" s="7" t="s">
        <v>4</v>
      </c>
      <c r="B11" s="9">
        <v>2750</v>
      </c>
      <c r="C11" s="9">
        <v>7765.22</v>
      </c>
      <c r="D11" s="9">
        <v>544</v>
      </c>
      <c r="E11" s="9">
        <f>$B11*0.14</f>
        <v>385.00000000000006</v>
      </c>
      <c r="F11" s="9">
        <v>385</v>
      </c>
      <c r="G11" s="8">
        <v>365</v>
      </c>
      <c r="H11" s="8">
        <v>385</v>
      </c>
      <c r="I11" s="10">
        <v>62.5</v>
      </c>
      <c r="J11" s="30">
        <f t="shared" ref="J11:J12" si="2">I11-(H11-G11)</f>
        <v>42.5</v>
      </c>
      <c r="K11" s="12">
        <f t="shared" ref="K11:K12" si="3">62.5+(H11-G11)</f>
        <v>82.5</v>
      </c>
    </row>
    <row r="12" spans="1:11" ht="18.75" x14ac:dyDescent="0.3">
      <c r="A12" s="13" t="s">
        <v>6</v>
      </c>
      <c r="B12" s="14">
        <v>2750</v>
      </c>
      <c r="C12" s="14">
        <v>7765.22</v>
      </c>
      <c r="D12" s="14">
        <v>544</v>
      </c>
      <c r="E12" s="14">
        <f>$B12*0.19</f>
        <v>522.5</v>
      </c>
      <c r="F12" s="14">
        <v>522.5</v>
      </c>
      <c r="G12" s="15">
        <v>495</v>
      </c>
      <c r="H12" s="15">
        <v>525</v>
      </c>
      <c r="I12" s="16">
        <v>62.5</v>
      </c>
      <c r="J12" s="11">
        <f t="shared" si="2"/>
        <v>32.5</v>
      </c>
      <c r="K12" s="17">
        <f t="shared" si="3"/>
        <v>92.5</v>
      </c>
    </row>
    <row r="13" spans="1:11" ht="19.5" thickBot="1" x14ac:dyDescent="0.35">
      <c r="A13" s="26"/>
      <c r="B13" s="27"/>
      <c r="C13" s="27"/>
      <c r="D13" s="27"/>
      <c r="E13" s="27"/>
      <c r="F13" s="27"/>
      <c r="G13" s="28"/>
      <c r="H13" s="28" t="s">
        <v>20</v>
      </c>
      <c r="I13" s="33">
        <f>I11+I12</f>
        <v>125</v>
      </c>
      <c r="J13" s="22">
        <f>J11+J12</f>
        <v>75</v>
      </c>
      <c r="K13" s="29">
        <f>K11+K12</f>
        <v>175</v>
      </c>
    </row>
    <row r="14" spans="1:11" ht="16.5" thickTop="1" x14ac:dyDescent="0.25"/>
    <row r="15" spans="1:11" x14ac:dyDescent="0.25">
      <c r="A15" s="50" t="s">
        <v>40</v>
      </c>
    </row>
    <row r="16" spans="1:11" ht="18.75" x14ac:dyDescent="0.3">
      <c r="A16" s="7" t="s">
        <v>18</v>
      </c>
      <c r="B16" s="9">
        <v>3626.8966666666602</v>
      </c>
      <c r="C16" s="9">
        <v>13893.24</v>
      </c>
      <c r="D16" s="9">
        <v>544</v>
      </c>
      <c r="E16" s="9">
        <f>$B16*0.14</f>
        <v>507.76553333333248</v>
      </c>
      <c r="F16" s="9">
        <v>507.77</v>
      </c>
      <c r="G16" s="8">
        <v>460</v>
      </c>
      <c r="H16" s="8">
        <v>510</v>
      </c>
      <c r="I16" s="10">
        <v>62.5</v>
      </c>
      <c r="J16" s="11">
        <f>I16-(H16-G16)</f>
        <v>12.5</v>
      </c>
      <c r="K16" s="12">
        <f>62.5+(H16-G16)</f>
        <v>112.5</v>
      </c>
    </row>
    <row r="17" spans="1:11" ht="18.75" x14ac:dyDescent="0.3">
      <c r="A17" s="13" t="s">
        <v>6</v>
      </c>
      <c r="B17" s="14">
        <v>3626.8966666666602</v>
      </c>
      <c r="C17" s="14">
        <v>13893.24</v>
      </c>
      <c r="D17" s="14">
        <v>997.5</v>
      </c>
      <c r="E17" s="14">
        <f>$B17*0.19</f>
        <v>689.11036666666541</v>
      </c>
      <c r="F17" s="14">
        <v>689.11</v>
      </c>
      <c r="G17" s="15">
        <v>625</v>
      </c>
      <c r="H17" s="15">
        <v>690</v>
      </c>
      <c r="I17" s="16">
        <v>62.5</v>
      </c>
      <c r="J17" s="24">
        <f t="shared" ref="J17" si="4">I17-(H17-G17)</f>
        <v>-2.5</v>
      </c>
      <c r="K17" s="17">
        <f t="shared" ref="K17" si="5">62.5+(H17-G17)</f>
        <v>127.5</v>
      </c>
    </row>
    <row r="18" spans="1:11" ht="19.5" thickBot="1" x14ac:dyDescent="0.35">
      <c r="A18" s="26"/>
      <c r="B18" s="27"/>
      <c r="C18" s="27"/>
      <c r="D18" s="27"/>
      <c r="E18" s="27"/>
      <c r="F18" s="27"/>
      <c r="G18" s="28"/>
      <c r="H18" s="28" t="s">
        <v>20</v>
      </c>
      <c r="I18" s="33">
        <f>I16+I17</f>
        <v>125</v>
      </c>
      <c r="J18" s="22">
        <f>J16+J17</f>
        <v>10</v>
      </c>
      <c r="K18" s="29">
        <f>K16+K17</f>
        <v>240</v>
      </c>
    </row>
    <row r="19" spans="1:11" ht="16.5" thickTop="1" x14ac:dyDescent="0.25"/>
    <row r="20" spans="1:11" ht="16.5" thickBot="1" x14ac:dyDescent="0.3">
      <c r="A20" s="50" t="s">
        <v>41</v>
      </c>
    </row>
    <row r="21" spans="1:11" ht="16.5" thickTop="1" x14ac:dyDescent="0.25">
      <c r="A21" s="2"/>
      <c r="B21" s="4" t="s">
        <v>0</v>
      </c>
      <c r="C21" s="4"/>
      <c r="D21" s="4" t="s">
        <v>8</v>
      </c>
      <c r="E21" s="4" t="s">
        <v>10</v>
      </c>
      <c r="F21" s="4" t="s">
        <v>11</v>
      </c>
      <c r="G21" s="5" t="s">
        <v>1</v>
      </c>
      <c r="H21" s="5" t="s">
        <v>2</v>
      </c>
      <c r="I21" s="5" t="s">
        <v>14</v>
      </c>
      <c r="J21" s="4" t="s">
        <v>13</v>
      </c>
      <c r="K21" s="6" t="s">
        <v>15</v>
      </c>
    </row>
    <row r="22" spans="1:11" ht="18.75" x14ac:dyDescent="0.3">
      <c r="A22" s="7" t="s">
        <v>4</v>
      </c>
      <c r="B22" s="9">
        <v>5685.5958333333301</v>
      </c>
      <c r="C22" s="9">
        <v>30635.200000000001</v>
      </c>
      <c r="D22" s="9">
        <v>544</v>
      </c>
      <c r="E22" s="9">
        <f>$B22*0.14</f>
        <v>795.98341666666624</v>
      </c>
      <c r="F22" s="9">
        <v>544</v>
      </c>
      <c r="G22" s="8">
        <v>475</v>
      </c>
      <c r="H22" s="8">
        <v>545</v>
      </c>
      <c r="I22" s="10">
        <v>62.5</v>
      </c>
      <c r="J22" s="24">
        <f t="shared" ref="J22:J23" si="6">I22-(H22-G22)</f>
        <v>-7.5</v>
      </c>
      <c r="K22" s="12">
        <f t="shared" ref="K22:K23" si="7">62.5+(H22-G22)</f>
        <v>132.5</v>
      </c>
    </row>
    <row r="23" spans="1:11" ht="18.75" x14ac:dyDescent="0.3">
      <c r="A23" s="13" t="s">
        <v>6</v>
      </c>
      <c r="B23" s="14">
        <v>5685.5958333333301</v>
      </c>
      <c r="C23" s="14">
        <v>30635.200000000001</v>
      </c>
      <c r="D23" s="14">
        <v>997.5</v>
      </c>
      <c r="E23" s="14">
        <f>$B23*0.19</f>
        <v>1080.2632083333328</v>
      </c>
      <c r="F23" s="14">
        <v>997.5</v>
      </c>
      <c r="G23" s="15">
        <v>870</v>
      </c>
      <c r="H23" s="15">
        <v>1000</v>
      </c>
      <c r="I23" s="16">
        <v>62.5</v>
      </c>
      <c r="J23" s="24">
        <f t="shared" si="6"/>
        <v>-67.5</v>
      </c>
      <c r="K23" s="17">
        <f t="shared" si="7"/>
        <v>192.5</v>
      </c>
    </row>
    <row r="24" spans="1:11" ht="19.5" thickBot="1" x14ac:dyDescent="0.35">
      <c r="A24" s="26"/>
      <c r="B24" s="27"/>
      <c r="C24" s="27"/>
      <c r="D24" s="27"/>
      <c r="E24" s="27"/>
      <c r="F24" s="27"/>
      <c r="G24" s="28"/>
      <c r="H24" s="28" t="s">
        <v>20</v>
      </c>
      <c r="I24" s="33">
        <f>I22+I23</f>
        <v>125</v>
      </c>
      <c r="J24" s="25">
        <f>J22+J23</f>
        <v>-75</v>
      </c>
      <c r="K24" s="29">
        <f>K22+K23</f>
        <v>325</v>
      </c>
    </row>
    <row r="25" spans="1:11" ht="19.5" thickTop="1" x14ac:dyDescent="0.3">
      <c r="A25" s="31"/>
      <c r="B25" s="14"/>
      <c r="C25" s="14"/>
      <c r="D25" s="14"/>
      <c r="E25" s="14"/>
      <c r="F25" s="14"/>
      <c r="G25" s="15"/>
      <c r="H25" s="15"/>
      <c r="I25" s="32"/>
      <c r="K25" s="32"/>
    </row>
    <row r="26" spans="1:11" x14ac:dyDescent="0.25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8" spans="1:11" ht="16.5" thickBot="1" x14ac:dyDescent="0.3">
      <c r="A28" s="50" t="s">
        <v>38</v>
      </c>
    </row>
    <row r="29" spans="1:11" ht="16.5" thickTop="1" x14ac:dyDescent="0.25">
      <c r="A29" s="2"/>
      <c r="B29" s="4" t="s">
        <v>0</v>
      </c>
      <c r="C29" s="4" t="s">
        <v>19</v>
      </c>
      <c r="D29" s="4" t="s">
        <v>8</v>
      </c>
      <c r="E29" s="4" t="s">
        <v>10</v>
      </c>
      <c r="F29" s="4" t="s">
        <v>11</v>
      </c>
      <c r="G29" s="5" t="s">
        <v>1</v>
      </c>
      <c r="H29" s="5" t="s">
        <v>2</v>
      </c>
      <c r="I29" s="5" t="s">
        <v>14</v>
      </c>
      <c r="J29" s="4" t="s">
        <v>17</v>
      </c>
      <c r="K29" s="6" t="s">
        <v>15</v>
      </c>
    </row>
    <row r="30" spans="1:11" ht="18.75" x14ac:dyDescent="0.3">
      <c r="A30" s="7" t="s">
        <v>21</v>
      </c>
      <c r="B30" s="9">
        <v>2014.76</v>
      </c>
      <c r="C30" s="9">
        <v>5560.84</v>
      </c>
      <c r="D30" s="9">
        <v>997.5</v>
      </c>
      <c r="E30" s="9">
        <f>$B30*0.18</f>
        <v>362.65679999999998</v>
      </c>
      <c r="F30" s="9">
        <f>$B30*0.18</f>
        <v>362.65679999999998</v>
      </c>
      <c r="G30" s="8">
        <v>355</v>
      </c>
      <c r="H30" s="8">
        <v>365</v>
      </c>
      <c r="I30" s="10">
        <v>62.5</v>
      </c>
      <c r="J30" s="11">
        <f t="shared" ref="J30:J31" si="8">I30-(H30-G30)</f>
        <v>52.5</v>
      </c>
      <c r="K30" s="12">
        <f t="shared" ref="K30:K31" si="9">62.5+(H30-G30)</f>
        <v>72.5</v>
      </c>
    </row>
    <row r="31" spans="1:11" ht="18.75" x14ac:dyDescent="0.3">
      <c r="A31" s="13" t="s">
        <v>22</v>
      </c>
      <c r="B31" s="14">
        <v>2014.76</v>
      </c>
      <c r="C31" s="14">
        <v>5560.84</v>
      </c>
      <c r="D31" s="14">
        <v>1177.5</v>
      </c>
      <c r="E31" s="14">
        <f>$B31*0.2</f>
        <v>402.952</v>
      </c>
      <c r="F31" s="14">
        <f>$B31*0.2</f>
        <v>402.952</v>
      </c>
      <c r="G31" s="15">
        <v>395</v>
      </c>
      <c r="H31" s="15">
        <v>405</v>
      </c>
      <c r="I31" s="16">
        <v>62.5</v>
      </c>
      <c r="J31" s="11">
        <f t="shared" si="8"/>
        <v>52.5</v>
      </c>
      <c r="K31" s="17">
        <f t="shared" si="9"/>
        <v>72.5</v>
      </c>
    </row>
    <row r="32" spans="1:11" ht="19.5" thickBot="1" x14ac:dyDescent="0.35">
      <c r="A32" s="26"/>
      <c r="B32" s="27"/>
      <c r="C32" s="27"/>
      <c r="D32" s="27"/>
      <c r="E32" s="27"/>
      <c r="F32" s="27"/>
      <c r="G32" s="28"/>
      <c r="H32" s="28" t="s">
        <v>20</v>
      </c>
      <c r="I32" s="33">
        <f>I30+I31</f>
        <v>125</v>
      </c>
      <c r="J32" s="22">
        <f>J30+J31</f>
        <v>105</v>
      </c>
      <c r="K32" s="29">
        <f>K30+K31</f>
        <v>145</v>
      </c>
    </row>
    <row r="33" spans="1:11" ht="16.5" thickTop="1" x14ac:dyDescent="0.25"/>
    <row r="34" spans="1:11" ht="16.5" thickBot="1" x14ac:dyDescent="0.3">
      <c r="A34" s="50" t="s">
        <v>39</v>
      </c>
    </row>
    <row r="35" spans="1:11" ht="16.5" thickTop="1" x14ac:dyDescent="0.25">
      <c r="A35" s="2"/>
      <c r="B35" s="4" t="s">
        <v>0</v>
      </c>
      <c r="C35" s="4"/>
      <c r="D35" s="4" t="s">
        <v>8</v>
      </c>
      <c r="E35" s="4" t="s">
        <v>10</v>
      </c>
      <c r="F35" s="4" t="s">
        <v>11</v>
      </c>
      <c r="G35" s="5" t="s">
        <v>1</v>
      </c>
      <c r="H35" s="5" t="s">
        <v>2</v>
      </c>
      <c r="I35" s="5" t="s">
        <v>14</v>
      </c>
      <c r="J35" s="4" t="s">
        <v>17</v>
      </c>
      <c r="K35" s="6" t="s">
        <v>15</v>
      </c>
    </row>
    <row r="36" spans="1:11" ht="18.75" x14ac:dyDescent="0.3">
      <c r="A36" s="7" t="s">
        <v>21</v>
      </c>
      <c r="B36" s="9">
        <v>2750</v>
      </c>
      <c r="C36" s="9">
        <v>7765.22</v>
      </c>
      <c r="D36" s="9">
        <v>997.5</v>
      </c>
      <c r="E36" s="9">
        <f>$B36*0.18</f>
        <v>495</v>
      </c>
      <c r="F36" s="9">
        <f>$B36*0.18</f>
        <v>495</v>
      </c>
      <c r="G36" s="8">
        <v>460</v>
      </c>
      <c r="H36" s="8">
        <v>495</v>
      </c>
      <c r="I36" s="10">
        <v>62.5</v>
      </c>
      <c r="J36" s="11">
        <f t="shared" ref="J36:J37" si="10">I36-(H36-G36)</f>
        <v>27.5</v>
      </c>
      <c r="K36" s="12">
        <f t="shared" ref="K36:K37" si="11">62.5+(H36-G36)</f>
        <v>97.5</v>
      </c>
    </row>
    <row r="37" spans="1:11" ht="18.75" x14ac:dyDescent="0.3">
      <c r="A37" s="13" t="s">
        <v>22</v>
      </c>
      <c r="B37" s="14">
        <v>2750</v>
      </c>
      <c r="C37" s="14">
        <v>7765.22</v>
      </c>
      <c r="D37" s="14">
        <v>1177.5</v>
      </c>
      <c r="E37" s="14">
        <f>$B37*0.2</f>
        <v>550</v>
      </c>
      <c r="F37" s="14">
        <f>$B37*0.2</f>
        <v>550</v>
      </c>
      <c r="G37" s="15">
        <v>515</v>
      </c>
      <c r="H37" s="15">
        <v>550</v>
      </c>
      <c r="I37" s="16">
        <v>62.5</v>
      </c>
      <c r="J37" s="11">
        <f t="shared" si="10"/>
        <v>27.5</v>
      </c>
      <c r="K37" s="17">
        <f t="shared" si="11"/>
        <v>97.5</v>
      </c>
    </row>
    <row r="38" spans="1:11" ht="19.5" thickBot="1" x14ac:dyDescent="0.35">
      <c r="A38" s="26"/>
      <c r="B38" s="27"/>
      <c r="C38" s="27"/>
      <c r="D38" s="27"/>
      <c r="E38" s="27"/>
      <c r="F38" s="27"/>
      <c r="G38" s="28"/>
      <c r="H38" s="28" t="s">
        <v>20</v>
      </c>
      <c r="I38" s="33">
        <f>I36+I37</f>
        <v>125</v>
      </c>
      <c r="J38" s="22">
        <f>J36+J37</f>
        <v>55</v>
      </c>
      <c r="K38" s="29">
        <f>K36+K37</f>
        <v>195</v>
      </c>
    </row>
    <row r="39" spans="1:11" ht="16.5" thickTop="1" x14ac:dyDescent="0.25"/>
    <row r="40" spans="1:11" ht="16.5" thickBot="1" x14ac:dyDescent="0.3">
      <c r="A40" s="50" t="s">
        <v>40</v>
      </c>
    </row>
    <row r="41" spans="1:11" ht="16.5" thickTop="1" x14ac:dyDescent="0.25">
      <c r="A41" s="2"/>
      <c r="B41" s="4" t="s">
        <v>0</v>
      </c>
      <c r="C41" s="4"/>
      <c r="D41" s="4" t="s">
        <v>8</v>
      </c>
      <c r="E41" s="4" t="s">
        <v>10</v>
      </c>
      <c r="F41" s="4" t="s">
        <v>11</v>
      </c>
      <c r="G41" s="5" t="s">
        <v>1</v>
      </c>
      <c r="H41" s="5" t="s">
        <v>2</v>
      </c>
      <c r="I41" s="5" t="s">
        <v>14</v>
      </c>
      <c r="J41" s="4" t="s">
        <v>13</v>
      </c>
      <c r="K41" s="6" t="s">
        <v>15</v>
      </c>
    </row>
    <row r="42" spans="1:11" ht="18.75" x14ac:dyDescent="0.3">
      <c r="A42" s="7" t="s">
        <v>21</v>
      </c>
      <c r="B42" s="9">
        <v>3626.8966666666602</v>
      </c>
      <c r="C42" s="9">
        <v>13893.24</v>
      </c>
      <c r="D42" s="9">
        <v>997.5</v>
      </c>
      <c r="E42" s="9">
        <f>$B42*0.18</f>
        <v>652.84139999999877</v>
      </c>
      <c r="F42" s="9">
        <f>$B42*0.18</f>
        <v>652.84139999999877</v>
      </c>
      <c r="G42" s="8">
        <v>590</v>
      </c>
      <c r="H42" s="8">
        <v>655</v>
      </c>
      <c r="I42" s="10">
        <v>62.5</v>
      </c>
      <c r="J42" s="24">
        <f>I42-(H42-G42)</f>
        <v>-2.5</v>
      </c>
      <c r="K42" s="12">
        <f>62.5+(H42-G42)</f>
        <v>127.5</v>
      </c>
    </row>
    <row r="43" spans="1:11" ht="18.75" x14ac:dyDescent="0.3">
      <c r="A43" s="13" t="s">
        <v>22</v>
      </c>
      <c r="B43" s="14">
        <v>3626.8966666666602</v>
      </c>
      <c r="C43" s="14">
        <v>13893.24</v>
      </c>
      <c r="D43" s="14">
        <v>1177.5</v>
      </c>
      <c r="E43" s="14">
        <f>$B43*0.2</f>
        <v>725.37933333333206</v>
      </c>
      <c r="F43" s="14">
        <f>$B43*0.2</f>
        <v>725.37933333333206</v>
      </c>
      <c r="G43" s="15">
        <v>655</v>
      </c>
      <c r="H43" s="15">
        <v>725</v>
      </c>
      <c r="I43" s="16">
        <v>62.5</v>
      </c>
      <c r="J43" s="24">
        <f t="shared" ref="J43" si="12">I43-(H43-G43)</f>
        <v>-7.5</v>
      </c>
      <c r="K43" s="17">
        <f t="shared" ref="K43" si="13">62.5+(H43-G43)</f>
        <v>132.5</v>
      </c>
    </row>
    <row r="44" spans="1:11" ht="19.5" thickBot="1" x14ac:dyDescent="0.35">
      <c r="A44" s="26"/>
      <c r="B44" s="27"/>
      <c r="C44" s="27"/>
      <c r="D44" s="27"/>
      <c r="E44" s="27"/>
      <c r="F44" s="27"/>
      <c r="G44" s="28"/>
      <c r="H44" s="28" t="s">
        <v>20</v>
      </c>
      <c r="I44" s="33">
        <f>I42+I43</f>
        <v>125</v>
      </c>
      <c r="J44" s="25">
        <f>J42+J43</f>
        <v>-10</v>
      </c>
      <c r="K44" s="29">
        <f>K42+K43</f>
        <v>260</v>
      </c>
    </row>
    <row r="45" spans="1:11" ht="16.5" thickTop="1" x14ac:dyDescent="0.25"/>
    <row r="46" spans="1:11" ht="16.5" thickBot="1" x14ac:dyDescent="0.3">
      <c r="A46" s="50" t="s">
        <v>41</v>
      </c>
    </row>
    <row r="47" spans="1:11" ht="16.5" thickTop="1" x14ac:dyDescent="0.25">
      <c r="A47" s="2"/>
      <c r="B47" s="4" t="s">
        <v>0</v>
      </c>
      <c r="C47" s="4"/>
      <c r="D47" s="4" t="s">
        <v>8</v>
      </c>
      <c r="E47" s="4" t="s">
        <v>10</v>
      </c>
      <c r="F47" s="4" t="s">
        <v>11</v>
      </c>
      <c r="G47" s="5" t="s">
        <v>1</v>
      </c>
      <c r="H47" s="5" t="s">
        <v>2</v>
      </c>
      <c r="I47" s="5" t="s">
        <v>14</v>
      </c>
      <c r="J47" s="4" t="s">
        <v>13</v>
      </c>
      <c r="K47" s="6" t="s">
        <v>15</v>
      </c>
    </row>
    <row r="48" spans="1:11" ht="18.75" x14ac:dyDescent="0.3">
      <c r="A48" s="7" t="s">
        <v>21</v>
      </c>
      <c r="B48" s="9">
        <v>5685.5958333333301</v>
      </c>
      <c r="C48" s="9">
        <v>30635.200000000001</v>
      </c>
      <c r="D48" s="9">
        <v>997.5</v>
      </c>
      <c r="E48" s="9">
        <f>$B48*0.18</f>
        <v>1023.4072499999994</v>
      </c>
      <c r="F48" s="9">
        <v>997.5</v>
      </c>
      <c r="G48" s="8">
        <v>850</v>
      </c>
      <c r="H48" s="8">
        <v>1000</v>
      </c>
      <c r="I48" s="10">
        <v>62.5</v>
      </c>
      <c r="J48" s="24">
        <f t="shared" ref="J48:J49" si="14">I48-(H48-G48)</f>
        <v>-87.5</v>
      </c>
      <c r="K48" s="12">
        <f t="shared" ref="K48:K49" si="15">62.5+(H48-G48)</f>
        <v>212.5</v>
      </c>
    </row>
    <row r="49" spans="1:11" ht="18.75" x14ac:dyDescent="0.3">
      <c r="A49" s="13" t="s">
        <v>22</v>
      </c>
      <c r="B49" s="14">
        <v>5685.5958333333301</v>
      </c>
      <c r="C49" s="14">
        <v>30635.200000000001</v>
      </c>
      <c r="D49" s="14">
        <v>1177.5</v>
      </c>
      <c r="E49" s="14">
        <f>$B49*0.2</f>
        <v>1137.1191666666662</v>
      </c>
      <c r="F49" s="14">
        <f>$B49*0.2</f>
        <v>1137.1191666666662</v>
      </c>
      <c r="G49" s="15">
        <v>970</v>
      </c>
      <c r="H49" s="15">
        <v>1140</v>
      </c>
      <c r="I49" s="16">
        <v>62.5</v>
      </c>
      <c r="J49" s="24">
        <f t="shared" si="14"/>
        <v>-107.5</v>
      </c>
      <c r="K49" s="17">
        <f t="shared" si="15"/>
        <v>232.5</v>
      </c>
    </row>
    <row r="50" spans="1:11" ht="19.5" thickBot="1" x14ac:dyDescent="0.35">
      <c r="A50" s="26"/>
      <c r="B50" s="27"/>
      <c r="C50" s="27"/>
      <c r="D50" s="27"/>
      <c r="E50" s="27"/>
      <c r="F50" s="27"/>
      <c r="G50" s="28"/>
      <c r="H50" s="28" t="s">
        <v>20</v>
      </c>
      <c r="I50" s="33">
        <f>I48+I49</f>
        <v>125</v>
      </c>
      <c r="J50" s="25">
        <f>J48+J49</f>
        <v>-195</v>
      </c>
      <c r="K50" s="29">
        <f>K48+K49</f>
        <v>445</v>
      </c>
    </row>
    <row r="51" spans="1:11" ht="16.5" thickTop="1" x14ac:dyDescent="0.25"/>
  </sheetData>
  <pageMargins left="0.7" right="0.7" top="0.78740157499999996" bottom="0.78740157499999996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152CA-2820-4502-9D5F-23BB7EAAC5D0}">
  <dimension ref="A1:M52"/>
  <sheetViews>
    <sheetView topLeftCell="A10" workbookViewId="0">
      <selection activeCell="D27" sqref="D27"/>
    </sheetView>
  </sheetViews>
  <sheetFormatPr baseColWidth="10" defaultRowHeight="15" x14ac:dyDescent="0.25"/>
  <cols>
    <col min="2" max="2" width="13.140625" bestFit="1" customWidth="1"/>
    <col min="10" max="10" width="13.140625" bestFit="1" customWidth="1"/>
  </cols>
  <sheetData>
    <row r="1" spans="1:13" ht="15.75" x14ac:dyDescent="0.25">
      <c r="A1" s="34" t="s">
        <v>26</v>
      </c>
      <c r="B1" s="34"/>
      <c r="C1" s="34"/>
      <c r="D1" s="34"/>
    </row>
    <row r="2" spans="1:13" ht="16.5" thickBot="1" x14ac:dyDescent="0.3">
      <c r="A2" s="1"/>
    </row>
    <row r="3" spans="1:13" ht="16.5" thickTop="1" x14ac:dyDescent="0.25">
      <c r="A3" s="2"/>
      <c r="B3" s="3" t="s">
        <v>12</v>
      </c>
      <c r="C3" s="4" t="s">
        <v>0</v>
      </c>
      <c r="D3" s="4" t="s">
        <v>9</v>
      </c>
      <c r="E3" s="4" t="s">
        <v>19</v>
      </c>
      <c r="F3" s="4" t="s">
        <v>8</v>
      </c>
      <c r="G3" s="4" t="s">
        <v>10</v>
      </c>
      <c r="H3" s="4" t="s">
        <v>11</v>
      </c>
      <c r="I3" s="5" t="s">
        <v>1</v>
      </c>
      <c r="J3" s="5" t="s">
        <v>2</v>
      </c>
      <c r="K3" s="5" t="s">
        <v>14</v>
      </c>
      <c r="L3" s="4" t="s">
        <v>17</v>
      </c>
      <c r="M3" s="6" t="s">
        <v>15</v>
      </c>
    </row>
    <row r="4" spans="1:13" ht="18.75" x14ac:dyDescent="0.3">
      <c r="A4" s="7" t="s">
        <v>4</v>
      </c>
      <c r="B4" s="8">
        <v>3000</v>
      </c>
      <c r="C4" s="9">
        <v>2014.76</v>
      </c>
      <c r="D4" s="9">
        <v>29476.799999999999</v>
      </c>
      <c r="E4" s="9">
        <v>5560.84</v>
      </c>
      <c r="F4" s="9">
        <v>544</v>
      </c>
      <c r="G4" s="9">
        <f>$C4*0.12</f>
        <v>241.77119999999999</v>
      </c>
      <c r="H4" s="9">
        <f>IF(G4&gt;F4,F4,G4)</f>
        <v>241.77119999999999</v>
      </c>
      <c r="I4" s="8">
        <v>240</v>
      </c>
      <c r="J4" s="8">
        <v>240</v>
      </c>
      <c r="K4" s="10">
        <v>62.5</v>
      </c>
      <c r="L4" s="36">
        <f t="shared" ref="L4:L5" si="0">K4-(J4-I4)</f>
        <v>62.5</v>
      </c>
      <c r="M4" s="12">
        <f t="shared" ref="M4:M5" si="1">62.5+(J4-I4)</f>
        <v>62.5</v>
      </c>
    </row>
    <row r="5" spans="1:13" ht="18.75" x14ac:dyDescent="0.3">
      <c r="A5" s="13" t="s">
        <v>6</v>
      </c>
      <c r="B5" s="15">
        <v>3000</v>
      </c>
      <c r="C5" s="14">
        <v>2014.76</v>
      </c>
      <c r="D5" s="14">
        <v>29476.799999999999</v>
      </c>
      <c r="E5" s="14">
        <v>5560.84</v>
      </c>
      <c r="F5" s="14">
        <v>997.5</v>
      </c>
      <c r="G5" s="14">
        <f>$C5*0.17</f>
        <v>342.50920000000002</v>
      </c>
      <c r="H5" s="14">
        <f>IF(G5&gt;F5,F5,G5)</f>
        <v>342.50920000000002</v>
      </c>
      <c r="I5" s="15">
        <v>345</v>
      </c>
      <c r="J5" s="15">
        <v>345</v>
      </c>
      <c r="K5" s="16">
        <v>62.5</v>
      </c>
      <c r="L5" s="36">
        <f t="shared" si="0"/>
        <v>62.5</v>
      </c>
      <c r="M5" s="17">
        <f t="shared" si="1"/>
        <v>62.5</v>
      </c>
    </row>
    <row r="6" spans="1:13" ht="18.75" x14ac:dyDescent="0.3">
      <c r="A6" s="7" t="s">
        <v>7</v>
      </c>
      <c r="B6" s="8">
        <v>3000</v>
      </c>
      <c r="C6" s="9">
        <v>2014.76</v>
      </c>
      <c r="D6" s="9">
        <v>29476.799999999999</v>
      </c>
      <c r="E6" s="9">
        <v>5560.84</v>
      </c>
      <c r="F6" s="9">
        <v>1177.5</v>
      </c>
      <c r="G6" s="9">
        <f>$C6*0.19</f>
        <v>382.80439999999999</v>
      </c>
      <c r="H6" s="9">
        <f>IF(G6&gt;F6,F6,G6)</f>
        <v>382.80439999999999</v>
      </c>
      <c r="I6" s="8">
        <v>385</v>
      </c>
      <c r="J6" s="8">
        <v>385</v>
      </c>
      <c r="K6" s="10">
        <v>62.5</v>
      </c>
      <c r="L6" s="36">
        <f t="shared" ref="L6" si="2">K6-(J6-I6)</f>
        <v>62.5</v>
      </c>
      <c r="M6" s="12">
        <f t="shared" ref="M6" si="3">62.5+(J6-I6)</f>
        <v>62.5</v>
      </c>
    </row>
    <row r="7" spans="1:13" ht="19.5" thickBot="1" x14ac:dyDescent="0.35">
      <c r="A7" s="26"/>
      <c r="B7" s="27"/>
      <c r="C7" s="27"/>
      <c r="D7" s="27"/>
      <c r="E7" s="27"/>
      <c r="F7" s="27"/>
      <c r="G7" s="27"/>
      <c r="H7" s="27"/>
      <c r="I7" s="28"/>
      <c r="J7" s="28" t="s">
        <v>20</v>
      </c>
      <c r="K7" s="37">
        <f>K4+K5+K6</f>
        <v>187.5</v>
      </c>
      <c r="L7" s="38">
        <f>L4+L5+L6</f>
        <v>187.5</v>
      </c>
      <c r="M7" s="29">
        <f>M4+M5+M6</f>
        <v>187.5</v>
      </c>
    </row>
    <row r="8" spans="1:13" ht="17.25" thickTop="1" thickBot="1" x14ac:dyDescent="0.3">
      <c r="A8" s="1"/>
    </row>
    <row r="9" spans="1:13" ht="16.5" thickTop="1" x14ac:dyDescent="0.25">
      <c r="A9" s="2"/>
      <c r="B9" s="3" t="s">
        <v>12</v>
      </c>
      <c r="C9" s="4" t="s">
        <v>0</v>
      </c>
      <c r="D9" s="4" t="s">
        <v>9</v>
      </c>
      <c r="E9" s="4"/>
      <c r="F9" s="4" t="s">
        <v>8</v>
      </c>
      <c r="G9" s="4" t="s">
        <v>10</v>
      </c>
      <c r="H9" s="4" t="s">
        <v>11</v>
      </c>
      <c r="I9" s="5" t="s">
        <v>1</v>
      </c>
      <c r="J9" s="5" t="s">
        <v>2</v>
      </c>
      <c r="K9" s="5" t="s">
        <v>14</v>
      </c>
      <c r="L9" s="4" t="s">
        <v>17</v>
      </c>
      <c r="M9" s="6" t="s">
        <v>15</v>
      </c>
    </row>
    <row r="10" spans="1:13" ht="18.75" x14ac:dyDescent="0.3">
      <c r="A10" s="7" t="s">
        <v>4</v>
      </c>
      <c r="B10" s="8">
        <v>3550</v>
      </c>
      <c r="C10" s="9">
        <v>2750</v>
      </c>
      <c r="D10" s="9">
        <v>34880.879999999997</v>
      </c>
      <c r="E10" s="9">
        <v>7765.22</v>
      </c>
      <c r="F10" s="9">
        <v>544</v>
      </c>
      <c r="G10" s="9">
        <f>$C10*0.12</f>
        <v>330</v>
      </c>
      <c r="H10" s="9">
        <f>IF(G10&gt;F10,F10,G10)</f>
        <v>330</v>
      </c>
      <c r="I10" s="8">
        <v>320</v>
      </c>
      <c r="J10" s="8">
        <f>ROUND(H10,0)</f>
        <v>330</v>
      </c>
      <c r="K10" s="10">
        <v>62.5</v>
      </c>
      <c r="L10" s="36">
        <f t="shared" ref="L10:L12" si="4">K10-(J10-I10)</f>
        <v>52.5</v>
      </c>
      <c r="M10" s="12">
        <f t="shared" ref="M10:M12" si="5">62.5+(J10-I10)</f>
        <v>72.5</v>
      </c>
    </row>
    <row r="11" spans="1:13" ht="18.75" x14ac:dyDescent="0.3">
      <c r="A11" s="13" t="s">
        <v>6</v>
      </c>
      <c r="B11" s="15">
        <v>3550</v>
      </c>
      <c r="C11" s="14">
        <v>2750</v>
      </c>
      <c r="D11" s="14">
        <v>34880.879999999997</v>
      </c>
      <c r="E11" s="14">
        <v>7765.22</v>
      </c>
      <c r="F11" s="14">
        <v>997.5</v>
      </c>
      <c r="G11" s="14">
        <f>$C11*0.17</f>
        <v>467.50000000000006</v>
      </c>
      <c r="H11" s="14">
        <f>IF(G11&gt;F11,F11,G11)</f>
        <v>467.50000000000006</v>
      </c>
      <c r="I11" s="15">
        <v>455</v>
      </c>
      <c r="J11" s="15">
        <f>ROUND(H11*10+5,-2)/10</f>
        <v>470</v>
      </c>
      <c r="K11" s="16">
        <v>62.5</v>
      </c>
      <c r="L11" s="36">
        <f t="shared" si="4"/>
        <v>47.5</v>
      </c>
      <c r="M11" s="17">
        <f t="shared" si="5"/>
        <v>77.5</v>
      </c>
    </row>
    <row r="12" spans="1:13" ht="18.75" x14ac:dyDescent="0.3">
      <c r="A12" s="7" t="s">
        <v>7</v>
      </c>
      <c r="B12" s="8">
        <v>3550</v>
      </c>
      <c r="C12" s="9">
        <v>2750</v>
      </c>
      <c r="D12" s="9">
        <v>34880.879999999997</v>
      </c>
      <c r="E12" s="9">
        <v>7765.22</v>
      </c>
      <c r="F12" s="9">
        <v>1177.5</v>
      </c>
      <c r="G12" s="9">
        <f>$C12*0.19</f>
        <v>522.5</v>
      </c>
      <c r="H12" s="9">
        <f>IF(G12&gt;F12,F12,G12)</f>
        <v>522.5</v>
      </c>
      <c r="I12" s="8">
        <v>505</v>
      </c>
      <c r="J12" s="8">
        <f>ROUND(H12*10+5,-2)/10</f>
        <v>520</v>
      </c>
      <c r="K12" s="10">
        <v>62.5</v>
      </c>
      <c r="L12" s="36">
        <f t="shared" si="4"/>
        <v>47.5</v>
      </c>
      <c r="M12" s="12">
        <f t="shared" si="5"/>
        <v>77.5</v>
      </c>
    </row>
    <row r="13" spans="1:13" ht="19.5" thickBot="1" x14ac:dyDescent="0.35">
      <c r="A13" s="26"/>
      <c r="B13" s="27"/>
      <c r="C13" s="27"/>
      <c r="D13" s="27"/>
      <c r="E13" s="27"/>
      <c r="F13" s="27"/>
      <c r="G13" s="27"/>
      <c r="H13" s="27"/>
      <c r="I13" s="28"/>
      <c r="J13" s="28" t="s">
        <v>20</v>
      </c>
      <c r="K13" s="37">
        <f>K10+K11</f>
        <v>125</v>
      </c>
      <c r="L13" s="38">
        <f>L10+L11+L12</f>
        <v>147.5</v>
      </c>
      <c r="M13" s="29">
        <f>M10+M11+M12</f>
        <v>227.5</v>
      </c>
    </row>
    <row r="14" spans="1:13" ht="17.25" thickTop="1" thickBot="1" x14ac:dyDescent="0.3">
      <c r="A14" s="1"/>
    </row>
    <row r="15" spans="1:13" ht="16.5" thickTop="1" x14ac:dyDescent="0.25">
      <c r="A15" s="2"/>
      <c r="B15" s="3" t="s">
        <v>12</v>
      </c>
      <c r="C15" s="4" t="s">
        <v>0</v>
      </c>
      <c r="D15" s="4" t="s">
        <v>9</v>
      </c>
      <c r="E15" s="4"/>
      <c r="F15" s="4" t="s">
        <v>8</v>
      </c>
      <c r="G15" s="4" t="s">
        <v>10</v>
      </c>
      <c r="H15" s="4" t="s">
        <v>11</v>
      </c>
      <c r="I15" s="5" t="s">
        <v>1</v>
      </c>
      <c r="J15" s="5" t="s">
        <v>2</v>
      </c>
      <c r="K15" s="5" t="s">
        <v>14</v>
      </c>
      <c r="L15" s="4" t="s">
        <v>13</v>
      </c>
      <c r="M15" s="6" t="s">
        <v>15</v>
      </c>
    </row>
    <row r="16" spans="1:13" ht="18.75" x14ac:dyDescent="0.3">
      <c r="A16" s="7" t="s">
        <v>18</v>
      </c>
      <c r="B16" s="8">
        <v>5000</v>
      </c>
      <c r="C16" s="9">
        <v>3626.8966666666602</v>
      </c>
      <c r="D16" s="9">
        <v>49128</v>
      </c>
      <c r="E16" s="9">
        <v>13893.24</v>
      </c>
      <c r="F16" s="9">
        <v>544</v>
      </c>
      <c r="G16" s="9">
        <f>$C16*0.12</f>
        <v>435.2275999999992</v>
      </c>
      <c r="H16" s="9">
        <f>IF(G16&gt;F16,F16,G16)</f>
        <v>435.2275999999992</v>
      </c>
      <c r="I16" s="8">
        <v>405</v>
      </c>
      <c r="J16" s="8">
        <f>ROUND(H16,0)</f>
        <v>435</v>
      </c>
      <c r="K16" s="10">
        <v>62.5</v>
      </c>
      <c r="L16" s="11">
        <f>K16-(J16-I16)</f>
        <v>32.5</v>
      </c>
      <c r="M16" s="12">
        <f>62.5+(J16-I16)</f>
        <v>92.5</v>
      </c>
    </row>
    <row r="17" spans="1:13" ht="18.75" x14ac:dyDescent="0.3">
      <c r="A17" s="13" t="s">
        <v>6</v>
      </c>
      <c r="B17" s="15">
        <v>5000</v>
      </c>
      <c r="C17" s="14">
        <v>3626.8966666666602</v>
      </c>
      <c r="D17" s="14">
        <v>49128</v>
      </c>
      <c r="E17" s="14">
        <v>13893.24</v>
      </c>
      <c r="F17" s="14">
        <v>997.5</v>
      </c>
      <c r="G17" s="14">
        <f>$C17*0.17</f>
        <v>616.57243333333224</v>
      </c>
      <c r="H17" s="14">
        <f>IF(G17&gt;F17,F17,G17)</f>
        <v>616.57243333333224</v>
      </c>
      <c r="I17" s="15">
        <v>570</v>
      </c>
      <c r="J17" s="15">
        <f>ROUND(H17*10+5,-2)/10</f>
        <v>620</v>
      </c>
      <c r="K17" s="16">
        <v>62.5</v>
      </c>
      <c r="L17" s="11">
        <f t="shared" ref="L17:L18" si="6">K17-(J17-I17)</f>
        <v>12.5</v>
      </c>
      <c r="M17" s="17">
        <f t="shared" ref="M17:M18" si="7">62.5+(J17-I17)</f>
        <v>112.5</v>
      </c>
    </row>
    <row r="18" spans="1:13" ht="18.75" x14ac:dyDescent="0.3">
      <c r="A18" s="7" t="s">
        <v>7</v>
      </c>
      <c r="B18" s="8">
        <v>5000</v>
      </c>
      <c r="C18" s="9">
        <v>3626.8966666666602</v>
      </c>
      <c r="D18" s="9">
        <v>49128</v>
      </c>
      <c r="E18" s="9">
        <v>13893.24</v>
      </c>
      <c r="F18" s="9">
        <v>1177.5</v>
      </c>
      <c r="G18" s="9">
        <f>$C18*0.19</f>
        <v>689.11036666666541</v>
      </c>
      <c r="H18" s="9">
        <f>IF(G18&gt;F18,F18,G18)</f>
        <v>689.11036666666541</v>
      </c>
      <c r="I18" s="8">
        <v>640</v>
      </c>
      <c r="J18" s="8">
        <f>ROUND(H18*10+5,-2)/10</f>
        <v>690</v>
      </c>
      <c r="K18" s="10">
        <v>62.5</v>
      </c>
      <c r="L18" s="11">
        <f t="shared" si="6"/>
        <v>12.5</v>
      </c>
      <c r="M18" s="12">
        <f t="shared" si="7"/>
        <v>112.5</v>
      </c>
    </row>
    <row r="19" spans="1:13" ht="19.5" thickBot="1" x14ac:dyDescent="0.35">
      <c r="A19" s="26"/>
      <c r="B19" s="27"/>
      <c r="C19" s="27"/>
      <c r="D19" s="27"/>
      <c r="E19" s="27"/>
      <c r="F19" s="27"/>
      <c r="G19" s="27"/>
      <c r="H19" s="27"/>
      <c r="I19" s="28"/>
      <c r="J19" s="28" t="s">
        <v>20</v>
      </c>
      <c r="K19" s="37">
        <f>K16+K17+K18</f>
        <v>187.5</v>
      </c>
      <c r="L19" s="22">
        <f>L16+L17+L18</f>
        <v>57.5</v>
      </c>
      <c r="M19" s="29">
        <f>M16+M17+M18</f>
        <v>317.5</v>
      </c>
    </row>
    <row r="20" spans="1:13" ht="17.25" thickTop="1" thickBot="1" x14ac:dyDescent="0.3">
      <c r="A20" s="1"/>
    </row>
    <row r="21" spans="1:13" ht="16.5" thickTop="1" x14ac:dyDescent="0.25">
      <c r="A21" s="2"/>
      <c r="B21" s="3" t="s">
        <v>12</v>
      </c>
      <c r="C21" s="4" t="s">
        <v>0</v>
      </c>
      <c r="D21" s="4" t="s">
        <v>9</v>
      </c>
      <c r="E21" s="4"/>
      <c r="F21" s="4" t="s">
        <v>8</v>
      </c>
      <c r="G21" s="4" t="s">
        <v>10</v>
      </c>
      <c r="H21" s="4" t="s">
        <v>11</v>
      </c>
      <c r="I21" s="5" t="s">
        <v>1</v>
      </c>
      <c r="J21" s="5" t="s">
        <v>2</v>
      </c>
      <c r="K21" s="5" t="s">
        <v>14</v>
      </c>
      <c r="L21" s="4" t="s">
        <v>13</v>
      </c>
      <c r="M21" s="6" t="s">
        <v>15</v>
      </c>
    </row>
    <row r="22" spans="1:13" ht="18.75" x14ac:dyDescent="0.3">
      <c r="A22" s="7" t="s">
        <v>4</v>
      </c>
      <c r="B22" s="8">
        <v>8000</v>
      </c>
      <c r="C22" s="9">
        <v>5685.5958333333301</v>
      </c>
      <c r="D22" s="9">
        <v>84649.68</v>
      </c>
      <c r="E22" s="9">
        <v>30635.200000000001</v>
      </c>
      <c r="F22" s="9">
        <v>544</v>
      </c>
      <c r="G22" s="9">
        <f>$C22*0.12</f>
        <v>682.27149999999961</v>
      </c>
      <c r="H22" s="9">
        <f>IF(G22&gt;F22,F22,G22)</f>
        <v>544</v>
      </c>
      <c r="I22" s="8">
        <v>475</v>
      </c>
      <c r="J22" s="8">
        <v>545</v>
      </c>
      <c r="K22" s="10">
        <v>62.5</v>
      </c>
      <c r="L22" s="24">
        <f t="shared" ref="L22:L24" si="8">K22-(J22-I22)</f>
        <v>-7.5</v>
      </c>
      <c r="M22" s="12">
        <f t="shared" ref="M22:M24" si="9">62.5+(J22-I22)</f>
        <v>132.5</v>
      </c>
    </row>
    <row r="23" spans="1:13" ht="18.75" x14ac:dyDescent="0.3">
      <c r="A23" s="13" t="s">
        <v>6</v>
      </c>
      <c r="B23" s="15">
        <v>8000</v>
      </c>
      <c r="C23" s="14">
        <v>5685.5958333333301</v>
      </c>
      <c r="D23" s="14">
        <v>84649.68</v>
      </c>
      <c r="E23" s="14">
        <v>30635.200000000001</v>
      </c>
      <c r="F23" s="14">
        <v>997.5</v>
      </c>
      <c r="G23" s="14">
        <f>$C23*0.17</f>
        <v>966.5512916666662</v>
      </c>
      <c r="H23" s="14">
        <f>IF(G23&gt;F23,F23,G23)</f>
        <v>966.5512916666662</v>
      </c>
      <c r="I23" s="15">
        <v>845</v>
      </c>
      <c r="J23" s="15">
        <v>970</v>
      </c>
      <c r="K23" s="16">
        <v>62.5</v>
      </c>
      <c r="L23" s="24">
        <f t="shared" si="8"/>
        <v>-62.5</v>
      </c>
      <c r="M23" s="17">
        <f t="shared" si="9"/>
        <v>187.5</v>
      </c>
    </row>
    <row r="24" spans="1:13" ht="18.75" x14ac:dyDescent="0.3">
      <c r="A24" s="7" t="s">
        <v>7</v>
      </c>
      <c r="B24" s="8">
        <v>8000</v>
      </c>
      <c r="C24" s="9">
        <v>5685.5958333333301</v>
      </c>
      <c r="D24" s="9">
        <v>29476.799999999999</v>
      </c>
      <c r="E24" s="9">
        <v>5560.84</v>
      </c>
      <c r="F24" s="9">
        <v>1177.5</v>
      </c>
      <c r="G24" s="9">
        <f>$C24*0.19</f>
        <v>1080.2632083333328</v>
      </c>
      <c r="H24" s="9">
        <f>IF(G24&gt;F24,F24,G24)</f>
        <v>1080.2632083333328</v>
      </c>
      <c r="I24" s="8">
        <v>945</v>
      </c>
      <c r="J24" s="8">
        <v>1080</v>
      </c>
      <c r="K24" s="10">
        <v>62.5</v>
      </c>
      <c r="L24" s="24">
        <f t="shared" si="8"/>
        <v>-72.5</v>
      </c>
      <c r="M24" s="12">
        <f t="shared" si="9"/>
        <v>197.5</v>
      </c>
    </row>
    <row r="25" spans="1:13" ht="19.5" thickBot="1" x14ac:dyDescent="0.35">
      <c r="A25" s="26"/>
      <c r="B25" s="27"/>
      <c r="C25" s="27"/>
      <c r="D25" s="27"/>
      <c r="E25" s="27"/>
      <c r="F25" s="27"/>
      <c r="G25" s="27"/>
      <c r="H25" s="27"/>
      <c r="I25" s="28"/>
      <c r="J25" s="28" t="s">
        <v>20</v>
      </c>
      <c r="K25" s="37">
        <f>K22+K23+K24</f>
        <v>187.5</v>
      </c>
      <c r="L25" s="25">
        <f>L22+L23+L24</f>
        <v>-142.5</v>
      </c>
      <c r="M25" s="29">
        <f>M22+M23+M24</f>
        <v>517.5</v>
      </c>
    </row>
    <row r="26" spans="1:13" ht="19.5" thickTop="1" x14ac:dyDescent="0.3">
      <c r="A26" s="31"/>
      <c r="B26" s="14"/>
      <c r="C26" s="14"/>
      <c r="D26" s="14"/>
      <c r="E26" s="14"/>
      <c r="F26" s="14"/>
      <c r="G26" s="14"/>
      <c r="H26" s="14"/>
      <c r="I26" s="15"/>
      <c r="J26" s="15"/>
      <c r="K26" s="32"/>
      <c r="M26" s="32"/>
    </row>
    <row r="27" spans="1:13" ht="15.75" x14ac:dyDescent="0.25">
      <c r="A27" s="34" t="s">
        <v>27</v>
      </c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6.5" thickBot="1" x14ac:dyDescent="0.3">
      <c r="A28" s="1"/>
    </row>
    <row r="29" spans="1:13" ht="16.5" thickTop="1" x14ac:dyDescent="0.25">
      <c r="A29" s="2"/>
      <c r="B29" s="3" t="s">
        <v>12</v>
      </c>
      <c r="C29" s="4" t="s">
        <v>0</v>
      </c>
      <c r="D29" s="4" t="s">
        <v>9</v>
      </c>
      <c r="E29" s="4" t="s">
        <v>19</v>
      </c>
      <c r="F29" s="4" t="s">
        <v>8</v>
      </c>
      <c r="G29" s="4" t="s">
        <v>10</v>
      </c>
      <c r="H29" s="4" t="s">
        <v>11</v>
      </c>
      <c r="I29" s="5" t="s">
        <v>1</v>
      </c>
      <c r="J29" s="5" t="s">
        <v>2</v>
      </c>
      <c r="K29" s="5" t="s">
        <v>14</v>
      </c>
      <c r="L29" s="4" t="s">
        <v>17</v>
      </c>
      <c r="M29" s="6" t="s">
        <v>15</v>
      </c>
    </row>
    <row r="30" spans="1:13" ht="18.75" x14ac:dyDescent="0.3">
      <c r="A30" s="7" t="s">
        <v>21</v>
      </c>
      <c r="B30" s="8">
        <v>3000</v>
      </c>
      <c r="C30" s="9">
        <v>2014.76</v>
      </c>
      <c r="D30" s="9">
        <v>29476.799999999999</v>
      </c>
      <c r="E30" s="9">
        <v>5560.84</v>
      </c>
      <c r="F30" s="9">
        <v>997.5</v>
      </c>
      <c r="G30" s="9">
        <f>$C30*0.16</f>
        <v>322.36160000000001</v>
      </c>
      <c r="H30" s="9">
        <f>IF(G30&gt;F30,F30,G30)</f>
        <v>322.36160000000001</v>
      </c>
      <c r="I30" s="8">
        <v>320</v>
      </c>
      <c r="J30" s="8">
        <v>320</v>
      </c>
      <c r="K30" s="10">
        <v>62.5</v>
      </c>
      <c r="L30" s="11">
        <f t="shared" ref="L30:L32" si="10">K30-(J30-I30)</f>
        <v>62.5</v>
      </c>
      <c r="M30" s="12">
        <f t="shared" ref="M30:M32" si="11">62.5+(J30-I30)</f>
        <v>62.5</v>
      </c>
    </row>
    <row r="31" spans="1:13" ht="18.75" x14ac:dyDescent="0.3">
      <c r="A31" s="13" t="s">
        <v>25</v>
      </c>
      <c r="B31" s="15">
        <v>3000</v>
      </c>
      <c r="C31" s="14">
        <v>2014.76</v>
      </c>
      <c r="D31" s="14">
        <v>29476.799999999999</v>
      </c>
      <c r="E31" s="14">
        <v>5560.84</v>
      </c>
      <c r="F31" s="14">
        <v>997.5</v>
      </c>
      <c r="G31" s="14">
        <f>$C31*0.16</f>
        <v>322.36160000000001</v>
      </c>
      <c r="H31" s="14">
        <f>IF(G31&gt;F31,F31,G31)</f>
        <v>322.36160000000001</v>
      </c>
      <c r="I31" s="15">
        <v>320</v>
      </c>
      <c r="J31" s="15">
        <f>ROUND(H31*10+5,-2)/10</f>
        <v>320</v>
      </c>
      <c r="K31" s="16">
        <v>62.5</v>
      </c>
      <c r="L31" s="11">
        <f t="shared" ref="L31" si="12">K31-(J31-I31)</f>
        <v>62.5</v>
      </c>
      <c r="M31" s="17">
        <f t="shared" ref="M31" si="13">62.5+(J31-I31)</f>
        <v>62.5</v>
      </c>
    </row>
    <row r="32" spans="1:13" ht="18.75" x14ac:dyDescent="0.3">
      <c r="A32" s="7" t="s">
        <v>22</v>
      </c>
      <c r="B32" s="8">
        <v>3000</v>
      </c>
      <c r="C32" s="9">
        <v>2014.76</v>
      </c>
      <c r="D32" s="9">
        <v>29476.799999999999</v>
      </c>
      <c r="E32" s="9">
        <v>5560.84</v>
      </c>
      <c r="F32" s="9">
        <v>1177.5</v>
      </c>
      <c r="G32" s="9">
        <f>$C32*0.18</f>
        <v>362.65679999999998</v>
      </c>
      <c r="H32" s="9">
        <f>IF(G32&gt;F32,F32,G32)</f>
        <v>362.65679999999998</v>
      </c>
      <c r="I32" s="8">
        <v>365</v>
      </c>
      <c r="J32" s="8">
        <v>365</v>
      </c>
      <c r="K32" s="10">
        <v>62.5</v>
      </c>
      <c r="L32" s="11">
        <f t="shared" si="10"/>
        <v>62.5</v>
      </c>
      <c r="M32" s="12">
        <f t="shared" si="11"/>
        <v>62.5</v>
      </c>
    </row>
    <row r="33" spans="1:13" ht="19.5" thickBot="1" x14ac:dyDescent="0.35">
      <c r="A33" s="26"/>
      <c r="B33" s="27"/>
      <c r="C33" s="27"/>
      <c r="D33" s="27"/>
      <c r="E33" s="27"/>
      <c r="F33" s="27"/>
      <c r="G33" s="27"/>
      <c r="H33" s="27"/>
      <c r="I33" s="28"/>
      <c r="J33" s="28" t="s">
        <v>20</v>
      </c>
      <c r="K33" s="37">
        <f>K30+K31+K32</f>
        <v>187.5</v>
      </c>
      <c r="L33" s="22">
        <f>L30+L32</f>
        <v>125</v>
      </c>
      <c r="M33" s="29">
        <f>M30+M32</f>
        <v>125</v>
      </c>
    </row>
    <row r="34" spans="1:13" ht="17.25" thickTop="1" thickBot="1" x14ac:dyDescent="0.3">
      <c r="A34" s="1"/>
    </row>
    <row r="35" spans="1:13" ht="16.5" thickTop="1" x14ac:dyDescent="0.25">
      <c r="A35" s="2"/>
      <c r="B35" s="3" t="s">
        <v>12</v>
      </c>
      <c r="C35" s="4" t="s">
        <v>0</v>
      </c>
      <c r="D35" s="4" t="s">
        <v>9</v>
      </c>
      <c r="E35" s="4"/>
      <c r="F35" s="4" t="s">
        <v>8</v>
      </c>
      <c r="G35" s="4" t="s">
        <v>10</v>
      </c>
      <c r="H35" s="4" t="s">
        <v>11</v>
      </c>
      <c r="I35" s="5" t="s">
        <v>1</v>
      </c>
      <c r="J35" s="5" t="s">
        <v>2</v>
      </c>
      <c r="K35" s="5" t="s">
        <v>14</v>
      </c>
      <c r="L35" s="4" t="s">
        <v>17</v>
      </c>
      <c r="M35" s="6" t="s">
        <v>15</v>
      </c>
    </row>
    <row r="36" spans="1:13" ht="18.75" x14ac:dyDescent="0.3">
      <c r="A36" s="7" t="s">
        <v>21</v>
      </c>
      <c r="B36" s="8">
        <v>3550</v>
      </c>
      <c r="C36" s="9">
        <v>2750</v>
      </c>
      <c r="D36" s="9">
        <v>34880.879999999997</v>
      </c>
      <c r="E36" s="9">
        <v>7765.22</v>
      </c>
      <c r="F36" s="9">
        <v>997.5</v>
      </c>
      <c r="G36" s="9">
        <f>$C36*0.16</f>
        <v>440</v>
      </c>
      <c r="H36" s="9">
        <f>IF(G36&gt;F36,F36,G36)</f>
        <v>440</v>
      </c>
      <c r="I36" s="8">
        <v>425</v>
      </c>
      <c r="J36" s="8">
        <v>440</v>
      </c>
      <c r="K36" s="10">
        <v>62.5</v>
      </c>
      <c r="L36" s="11">
        <f t="shared" ref="L36:L38" si="14">K36-(J36-I36)</f>
        <v>47.5</v>
      </c>
      <c r="M36" s="12">
        <f t="shared" ref="M36:M38" si="15">62.5+(J36-I36)</f>
        <v>77.5</v>
      </c>
    </row>
    <row r="37" spans="1:13" ht="18.75" x14ac:dyDescent="0.3">
      <c r="A37" s="13" t="s">
        <v>25</v>
      </c>
      <c r="B37" s="15">
        <v>3550</v>
      </c>
      <c r="C37" s="14">
        <v>2750</v>
      </c>
      <c r="D37" s="14">
        <v>34880.879999999997</v>
      </c>
      <c r="E37" s="14">
        <v>7765.22</v>
      </c>
      <c r="F37" s="14">
        <v>997.5</v>
      </c>
      <c r="G37" s="14">
        <f>$C37*0.16</f>
        <v>440</v>
      </c>
      <c r="H37" s="14">
        <f>IF(G37&gt;F37,F37,G37)</f>
        <v>440</v>
      </c>
      <c r="I37" s="15">
        <v>425</v>
      </c>
      <c r="J37" s="15">
        <v>440</v>
      </c>
      <c r="K37" s="16">
        <v>62.5</v>
      </c>
      <c r="L37" s="11">
        <f t="shared" si="14"/>
        <v>47.5</v>
      </c>
      <c r="M37" s="17">
        <f t="shared" si="15"/>
        <v>77.5</v>
      </c>
    </row>
    <row r="38" spans="1:13" ht="18.75" x14ac:dyDescent="0.3">
      <c r="A38" s="7" t="s">
        <v>22</v>
      </c>
      <c r="B38" s="8">
        <v>3550</v>
      </c>
      <c r="C38" s="9">
        <v>2750</v>
      </c>
      <c r="D38" s="9">
        <v>34880.879999999997</v>
      </c>
      <c r="E38" s="9">
        <v>7765.22</v>
      </c>
      <c r="F38" s="9">
        <v>1177.5</v>
      </c>
      <c r="G38" s="9">
        <f>$C38*0.18</f>
        <v>495</v>
      </c>
      <c r="H38" s="9">
        <f>IF(G38&gt;F38,F38,G38)</f>
        <v>495</v>
      </c>
      <c r="I38" s="8">
        <v>480</v>
      </c>
      <c r="J38" s="8">
        <v>495</v>
      </c>
      <c r="K38" s="10">
        <v>62.5</v>
      </c>
      <c r="L38" s="11">
        <f t="shared" si="14"/>
        <v>47.5</v>
      </c>
      <c r="M38" s="12">
        <f t="shared" si="15"/>
        <v>77.5</v>
      </c>
    </row>
    <row r="39" spans="1:13" ht="19.5" thickBot="1" x14ac:dyDescent="0.35">
      <c r="A39" s="26"/>
      <c r="B39" s="27"/>
      <c r="C39" s="27"/>
      <c r="D39" s="27"/>
      <c r="E39" s="27"/>
      <c r="F39" s="27"/>
      <c r="G39" s="27"/>
      <c r="H39" s="27"/>
      <c r="I39" s="28"/>
      <c r="J39" s="28" t="s">
        <v>20</v>
      </c>
      <c r="K39" s="37">
        <f>K36+K37+K38</f>
        <v>187.5</v>
      </c>
      <c r="L39" s="22">
        <f>L36+L38</f>
        <v>95</v>
      </c>
      <c r="M39" s="29">
        <f>M36+M38</f>
        <v>155</v>
      </c>
    </row>
    <row r="40" spans="1:13" ht="17.25" thickTop="1" thickBot="1" x14ac:dyDescent="0.3">
      <c r="A40" s="1"/>
    </row>
    <row r="41" spans="1:13" ht="16.5" thickTop="1" x14ac:dyDescent="0.25">
      <c r="A41" s="2"/>
      <c r="B41" s="3" t="s">
        <v>12</v>
      </c>
      <c r="C41" s="4" t="s">
        <v>0</v>
      </c>
      <c r="D41" s="4" t="s">
        <v>9</v>
      </c>
      <c r="E41" s="4"/>
      <c r="F41" s="4" t="s">
        <v>8</v>
      </c>
      <c r="G41" s="4" t="s">
        <v>10</v>
      </c>
      <c r="H41" s="4" t="s">
        <v>11</v>
      </c>
      <c r="I41" s="5" t="s">
        <v>1</v>
      </c>
      <c r="J41" s="5" t="s">
        <v>2</v>
      </c>
      <c r="K41" s="5" t="s">
        <v>14</v>
      </c>
      <c r="L41" s="4" t="s">
        <v>13</v>
      </c>
      <c r="M41" s="6" t="s">
        <v>15</v>
      </c>
    </row>
    <row r="42" spans="1:13" ht="18.75" x14ac:dyDescent="0.3">
      <c r="A42" s="7" t="s">
        <v>21</v>
      </c>
      <c r="B42" s="8">
        <v>5000</v>
      </c>
      <c r="C42" s="9">
        <v>3626.8966666666602</v>
      </c>
      <c r="D42" s="9">
        <v>49128</v>
      </c>
      <c r="E42" s="9">
        <v>13893.24</v>
      </c>
      <c r="F42" s="9">
        <v>997.5</v>
      </c>
      <c r="G42" s="9">
        <f>$C42*0.16</f>
        <v>580.3034666666656</v>
      </c>
      <c r="H42" s="9">
        <f>IF(G42&gt;F42,F42,G42)</f>
        <v>580.3034666666656</v>
      </c>
      <c r="I42" s="8">
        <v>535</v>
      </c>
      <c r="J42" s="8">
        <v>580</v>
      </c>
      <c r="K42" s="10">
        <v>62.5</v>
      </c>
      <c r="L42" s="11">
        <f>K42-(J42-I42)</f>
        <v>17.5</v>
      </c>
      <c r="M42" s="12">
        <f>62.5+(J42-I42)</f>
        <v>107.5</v>
      </c>
    </row>
    <row r="43" spans="1:13" ht="18.75" x14ac:dyDescent="0.3">
      <c r="A43" s="13" t="s">
        <v>25</v>
      </c>
      <c r="B43" s="15">
        <v>5000</v>
      </c>
      <c r="C43" s="14">
        <v>3626.8966666666602</v>
      </c>
      <c r="D43" s="14">
        <v>29476.799999999999</v>
      </c>
      <c r="E43" s="14">
        <v>5560.84</v>
      </c>
      <c r="F43" s="14">
        <v>997.5</v>
      </c>
      <c r="G43" s="14">
        <f>$C43*0.16</f>
        <v>580.3034666666656</v>
      </c>
      <c r="H43" s="14">
        <f>IF(G43&gt;F43,F43,G43)</f>
        <v>580.3034666666656</v>
      </c>
      <c r="I43" s="15">
        <v>535</v>
      </c>
      <c r="J43" s="15">
        <v>580</v>
      </c>
      <c r="K43" s="16">
        <v>62.5</v>
      </c>
      <c r="L43" s="11">
        <f t="shared" ref="L43" si="16">K43-(J43-I43)</f>
        <v>17.5</v>
      </c>
      <c r="M43" s="39">
        <f t="shared" ref="M43" si="17">62.5+(J43-I43)</f>
        <v>107.5</v>
      </c>
    </row>
    <row r="44" spans="1:13" ht="18.75" x14ac:dyDescent="0.3">
      <c r="A44" s="7" t="s">
        <v>22</v>
      </c>
      <c r="B44" s="8">
        <v>5000</v>
      </c>
      <c r="C44" s="9">
        <v>3626.8966666666602</v>
      </c>
      <c r="D44" s="9">
        <v>49128</v>
      </c>
      <c r="E44" s="9">
        <v>13893.24</v>
      </c>
      <c r="F44" s="9">
        <v>1177.5</v>
      </c>
      <c r="G44" s="9">
        <f>$C44*0.18</f>
        <v>652.84139999999877</v>
      </c>
      <c r="H44" s="9">
        <f>IF(G44&gt;F44,F44,G44)</f>
        <v>652.84139999999877</v>
      </c>
      <c r="I44" s="8">
        <v>600</v>
      </c>
      <c r="J44" s="8">
        <v>655</v>
      </c>
      <c r="K44" s="10">
        <v>62.5</v>
      </c>
      <c r="L44" s="11">
        <f t="shared" ref="L44" si="18">K44-(J44-I44)</f>
        <v>7.5</v>
      </c>
      <c r="M44" s="12">
        <f t="shared" ref="M44" si="19">62.5+(J44-I44)</f>
        <v>117.5</v>
      </c>
    </row>
    <row r="45" spans="1:13" ht="19.5" thickBot="1" x14ac:dyDescent="0.35">
      <c r="A45" s="26"/>
      <c r="B45" s="27"/>
      <c r="C45" s="27"/>
      <c r="D45" s="27"/>
      <c r="E45" s="27"/>
      <c r="F45" s="27"/>
      <c r="G45" s="27"/>
      <c r="H45" s="27"/>
      <c r="I45" s="28"/>
      <c r="J45" s="28" t="s">
        <v>20</v>
      </c>
      <c r="K45" s="37">
        <f>K42+K43+K44</f>
        <v>187.5</v>
      </c>
      <c r="L45" s="22">
        <f>L42+L44</f>
        <v>25</v>
      </c>
      <c r="M45" s="29">
        <f>M42+M44</f>
        <v>225</v>
      </c>
    </row>
    <row r="46" spans="1:13" ht="17.25" thickTop="1" thickBot="1" x14ac:dyDescent="0.3">
      <c r="A46" s="1"/>
    </row>
    <row r="47" spans="1:13" ht="16.5" thickTop="1" x14ac:dyDescent="0.25">
      <c r="A47" s="2"/>
      <c r="B47" s="3" t="s">
        <v>12</v>
      </c>
      <c r="C47" s="4" t="s">
        <v>0</v>
      </c>
      <c r="D47" s="4" t="s">
        <v>9</v>
      </c>
      <c r="E47" s="4"/>
      <c r="F47" s="4" t="s">
        <v>8</v>
      </c>
      <c r="G47" s="4" t="s">
        <v>10</v>
      </c>
      <c r="H47" s="4" t="s">
        <v>11</v>
      </c>
      <c r="I47" s="5" t="s">
        <v>1</v>
      </c>
      <c r="J47" s="5" t="s">
        <v>2</v>
      </c>
      <c r="K47" s="5" t="s">
        <v>14</v>
      </c>
      <c r="L47" s="4" t="s">
        <v>13</v>
      </c>
      <c r="M47" s="6" t="s">
        <v>15</v>
      </c>
    </row>
    <row r="48" spans="1:13" ht="18.75" x14ac:dyDescent="0.3">
      <c r="A48" s="7" t="s">
        <v>21</v>
      </c>
      <c r="B48" s="8">
        <v>8000</v>
      </c>
      <c r="C48" s="9">
        <v>5685.5958333333301</v>
      </c>
      <c r="D48" s="9">
        <v>84649.68</v>
      </c>
      <c r="E48" s="9">
        <v>30635.200000000001</v>
      </c>
      <c r="F48" s="9">
        <v>997.5</v>
      </c>
      <c r="G48" s="9">
        <f>$C48*0.16</f>
        <v>909.69533333333288</v>
      </c>
      <c r="H48" s="9">
        <f>IF(G48&gt;F48,F48,G48)</f>
        <v>909.69533333333288</v>
      </c>
      <c r="I48" s="8">
        <v>790</v>
      </c>
      <c r="J48" s="8">
        <v>910</v>
      </c>
      <c r="K48" s="10">
        <v>62.5</v>
      </c>
      <c r="L48" s="24">
        <f t="shared" ref="L48:L50" si="20">K48-(J48-I48)</f>
        <v>-57.5</v>
      </c>
      <c r="M48" s="12">
        <f t="shared" ref="M48:M50" si="21">62.5+(J48-I48)</f>
        <v>182.5</v>
      </c>
    </row>
    <row r="49" spans="1:13" ht="18.75" x14ac:dyDescent="0.3">
      <c r="A49" s="13" t="s">
        <v>25</v>
      </c>
      <c r="B49" s="15">
        <v>8000</v>
      </c>
      <c r="C49" s="14">
        <v>5685.5958333333301</v>
      </c>
      <c r="D49" s="14">
        <v>84649.68</v>
      </c>
      <c r="E49" s="14">
        <v>5560.84</v>
      </c>
      <c r="F49" s="14">
        <v>997.5</v>
      </c>
      <c r="G49" s="14">
        <f>$C49*0.16</f>
        <v>909.69533333333288</v>
      </c>
      <c r="H49" s="14">
        <f>IF(G49&gt;F49,F49,G49)</f>
        <v>909.69533333333288</v>
      </c>
      <c r="I49" s="15">
        <v>790</v>
      </c>
      <c r="J49" s="15">
        <v>910</v>
      </c>
      <c r="K49" s="16">
        <v>62.5</v>
      </c>
      <c r="L49" s="24">
        <f t="shared" si="20"/>
        <v>-57.5</v>
      </c>
      <c r="M49" s="39">
        <f t="shared" si="21"/>
        <v>182.5</v>
      </c>
    </row>
    <row r="50" spans="1:13" ht="18.75" x14ac:dyDescent="0.3">
      <c r="A50" s="7" t="s">
        <v>22</v>
      </c>
      <c r="B50" s="8">
        <v>8000</v>
      </c>
      <c r="C50" s="9">
        <v>5685.5958333333301</v>
      </c>
      <c r="D50" s="9">
        <v>84649.68</v>
      </c>
      <c r="E50" s="9">
        <v>30635.200000000001</v>
      </c>
      <c r="F50" s="9">
        <v>1177.5</v>
      </c>
      <c r="G50" s="9">
        <f>$C50*0.18</f>
        <v>1023.4072499999994</v>
      </c>
      <c r="H50" s="9">
        <f>IF(G50&gt;F50,F50,G50)</f>
        <v>1023.4072499999994</v>
      </c>
      <c r="I50" s="8">
        <v>885</v>
      </c>
      <c r="J50" s="8">
        <v>1025</v>
      </c>
      <c r="K50" s="10">
        <v>62.5</v>
      </c>
      <c r="L50" s="24">
        <f t="shared" si="20"/>
        <v>-77.5</v>
      </c>
      <c r="M50" s="12">
        <f t="shared" si="21"/>
        <v>202.5</v>
      </c>
    </row>
    <row r="51" spans="1:13" ht="19.5" thickBot="1" x14ac:dyDescent="0.35">
      <c r="A51" s="26"/>
      <c r="B51" s="27"/>
      <c r="C51" s="27"/>
      <c r="D51" s="27"/>
      <c r="E51" s="27"/>
      <c r="F51" s="27"/>
      <c r="G51" s="27"/>
      <c r="H51" s="27"/>
      <c r="I51" s="28"/>
      <c r="J51" s="28" t="s">
        <v>20</v>
      </c>
      <c r="K51" s="37">
        <f>K48+K49+K50</f>
        <v>187.5</v>
      </c>
      <c r="L51" s="25">
        <f>L48+L50</f>
        <v>-135</v>
      </c>
      <c r="M51" s="29">
        <f>M48+M50</f>
        <v>385</v>
      </c>
    </row>
    <row r="52" spans="1:13" ht="16.5" thickTop="1" x14ac:dyDescent="0.25">
      <c r="A52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E7E0-8CB9-4AFB-AAB2-D7C034184D37}">
  <sheetPr>
    <pageSetUpPr fitToPage="1"/>
  </sheetPr>
  <dimension ref="A1:I7"/>
  <sheetViews>
    <sheetView workbookViewId="0">
      <selection activeCell="B33" sqref="B33"/>
    </sheetView>
  </sheetViews>
  <sheetFormatPr baseColWidth="10" defaultColWidth="10.85546875" defaultRowHeight="18.75" x14ac:dyDescent="0.3"/>
  <cols>
    <col min="1" max="1" width="28" style="40" customWidth="1"/>
    <col min="2" max="2" width="15.85546875" style="40" bestFit="1" customWidth="1"/>
    <col min="3" max="3" width="20.85546875" style="40" bestFit="1" customWidth="1"/>
    <col min="4" max="4" width="15.85546875" style="40" bestFit="1" customWidth="1"/>
    <col min="5" max="5" width="20.85546875" style="40" bestFit="1" customWidth="1"/>
    <col min="6" max="6" width="15.85546875" style="40" bestFit="1" customWidth="1"/>
    <col min="7" max="7" width="20.85546875" style="40" bestFit="1" customWidth="1"/>
    <col min="8" max="8" width="15.85546875" style="40" bestFit="1" customWidth="1"/>
    <col min="9" max="9" width="20.85546875" style="40" bestFit="1" customWidth="1"/>
    <col min="10" max="16384" width="10.85546875" style="40"/>
  </cols>
  <sheetData>
    <row r="1" spans="1:9" ht="19.5" thickTop="1" x14ac:dyDescent="0.3">
      <c r="B1" s="41" t="s">
        <v>63</v>
      </c>
      <c r="C1" s="42"/>
      <c r="D1" s="41" t="s">
        <v>63</v>
      </c>
      <c r="E1" s="42"/>
      <c r="F1" s="41" t="s">
        <v>63</v>
      </c>
      <c r="G1" s="42"/>
      <c r="H1" s="41" t="s">
        <v>63</v>
      </c>
      <c r="I1" s="42"/>
    </row>
    <row r="2" spans="1:9" x14ac:dyDescent="0.3">
      <c r="B2" s="43" t="s">
        <v>36</v>
      </c>
      <c r="C2" s="64" t="s">
        <v>28</v>
      </c>
      <c r="D2" s="43" t="s">
        <v>36</v>
      </c>
      <c r="E2" s="64" t="s">
        <v>29</v>
      </c>
      <c r="F2" s="43" t="s">
        <v>36</v>
      </c>
      <c r="G2" s="64" t="s">
        <v>30</v>
      </c>
      <c r="H2" s="43" t="s">
        <v>36</v>
      </c>
      <c r="I2" s="64" t="s">
        <v>31</v>
      </c>
    </row>
    <row r="3" spans="1:9" x14ac:dyDescent="0.3">
      <c r="B3" s="43" t="s">
        <v>35</v>
      </c>
      <c r="C3" s="44" t="s">
        <v>32</v>
      </c>
      <c r="D3" s="43" t="s">
        <v>35</v>
      </c>
      <c r="E3" s="44" t="s">
        <v>32</v>
      </c>
      <c r="F3" s="43" t="s">
        <v>35</v>
      </c>
      <c r="G3" s="44" t="s">
        <v>32</v>
      </c>
      <c r="H3" s="43" t="s">
        <v>35</v>
      </c>
      <c r="I3" s="44" t="s">
        <v>32</v>
      </c>
    </row>
    <row r="4" spans="1:9" x14ac:dyDescent="0.3">
      <c r="A4" s="40" t="s">
        <v>33</v>
      </c>
      <c r="B4" s="45">
        <v>1100.4000000000001</v>
      </c>
      <c r="C4" s="46">
        <v>1636.42</v>
      </c>
      <c r="D4" s="45">
        <v>1626</v>
      </c>
      <c r="E4" s="46">
        <v>1865.2</v>
      </c>
      <c r="F4" s="45">
        <v>3826.8</v>
      </c>
      <c r="G4" s="46">
        <v>2509.9299999999998</v>
      </c>
      <c r="H4" s="45">
        <v>5277.6</v>
      </c>
      <c r="I4" s="46">
        <v>2919.96</v>
      </c>
    </row>
    <row r="5" spans="1:9" ht="19.5" thickBot="1" x14ac:dyDescent="0.35">
      <c r="A5" s="40" t="s">
        <v>34</v>
      </c>
      <c r="B5" s="47">
        <v>1850.4</v>
      </c>
      <c r="C5" s="48">
        <v>1808.2</v>
      </c>
      <c r="D5" s="47">
        <v>3876</v>
      </c>
      <c r="E5" s="48">
        <v>2523.85</v>
      </c>
      <c r="F5" s="47">
        <v>6076.8</v>
      </c>
      <c r="G5" s="48">
        <v>3145.81</v>
      </c>
      <c r="H5" s="47">
        <v>8277.6</v>
      </c>
      <c r="I5" s="48">
        <v>3671.2</v>
      </c>
    </row>
    <row r="6" spans="1:9" ht="19.5" thickTop="1" x14ac:dyDescent="0.3"/>
    <row r="7" spans="1:9" x14ac:dyDescent="0.3">
      <c r="A7" s="49" t="s">
        <v>37</v>
      </c>
    </row>
  </sheetData>
  <phoneticPr fontId="6" type="noConversion"/>
  <pageMargins left="0.7" right="0.7" top="0.78740157499999996" bottom="0.78740157499999996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637B-522F-46BA-ACB1-E27CDB208219}">
  <dimension ref="A1:D7"/>
  <sheetViews>
    <sheetView workbookViewId="0">
      <selection activeCell="D7" sqref="D7"/>
    </sheetView>
  </sheetViews>
  <sheetFormatPr baseColWidth="10" defaultRowHeight="15" x14ac:dyDescent="0.25"/>
  <cols>
    <col min="1" max="1" width="15.7109375" bestFit="1" customWidth="1"/>
    <col min="2" max="2" width="22" bestFit="1" customWidth="1"/>
    <col min="3" max="3" width="14.5703125" customWidth="1"/>
    <col min="4" max="4" width="15.5703125" customWidth="1"/>
  </cols>
  <sheetData>
    <row r="1" spans="1:4" x14ac:dyDescent="0.25">
      <c r="B1" t="s">
        <v>48</v>
      </c>
      <c r="C1" t="s">
        <v>47</v>
      </c>
    </row>
    <row r="2" spans="1:4" x14ac:dyDescent="0.25">
      <c r="B2" s="51"/>
      <c r="C2" s="51" t="s">
        <v>45</v>
      </c>
      <c r="D2" t="s">
        <v>46</v>
      </c>
    </row>
    <row r="3" spans="1:4" x14ac:dyDescent="0.25">
      <c r="A3" t="s">
        <v>42</v>
      </c>
      <c r="B3" s="51">
        <v>29.2</v>
      </c>
      <c r="C3" s="51"/>
    </row>
    <row r="4" spans="1:4" x14ac:dyDescent="0.25">
      <c r="A4" t="s">
        <v>43</v>
      </c>
      <c r="B4" s="51"/>
      <c r="C4" s="51">
        <v>58.4</v>
      </c>
      <c r="D4" s="51">
        <v>58.4</v>
      </c>
    </row>
    <row r="5" spans="1:4" x14ac:dyDescent="0.25">
      <c r="A5" t="s">
        <v>44</v>
      </c>
      <c r="B5" s="51"/>
      <c r="C5" s="51">
        <v>114.1</v>
      </c>
      <c r="D5" s="51">
        <v>141.5</v>
      </c>
    </row>
    <row r="6" spans="1:4" x14ac:dyDescent="0.25">
      <c r="A6" t="s">
        <v>14</v>
      </c>
      <c r="B6" s="51">
        <v>62.5</v>
      </c>
      <c r="C6" s="51">
        <v>62.5</v>
      </c>
      <c r="D6" s="51">
        <v>62.5</v>
      </c>
    </row>
    <row r="7" spans="1:4" x14ac:dyDescent="0.25">
      <c r="A7" t="s">
        <v>20</v>
      </c>
      <c r="B7" s="52">
        <f>SUM(B2:B6)</f>
        <v>91.7</v>
      </c>
      <c r="C7" s="52">
        <f>SUM(C2:C6)</f>
        <v>235</v>
      </c>
      <c r="D7" s="52">
        <f>SUM(D2:D6)</f>
        <v>262.39999999999998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4925-40F8-4524-9744-B2C3A15104D8}">
  <dimension ref="A1:J42"/>
  <sheetViews>
    <sheetView topLeftCell="A7" zoomScale="130" zoomScaleNormal="130" workbookViewId="0">
      <selection activeCell="E22" sqref="E22"/>
    </sheetView>
  </sheetViews>
  <sheetFormatPr baseColWidth="10" defaultRowHeight="15" x14ac:dyDescent="0.25"/>
  <cols>
    <col min="1" max="1" width="10.85546875" style="54"/>
  </cols>
  <sheetData>
    <row r="1" spans="1:10" x14ac:dyDescent="0.25">
      <c r="A1" s="66" t="s">
        <v>64</v>
      </c>
    </row>
    <row r="2" spans="1:10" x14ac:dyDescent="0.25">
      <c r="A2" s="65"/>
      <c r="B2" s="55" t="s">
        <v>49</v>
      </c>
      <c r="C2" s="55" t="s">
        <v>8</v>
      </c>
      <c r="D2" s="55" t="s">
        <v>58</v>
      </c>
      <c r="E2" s="55" t="s">
        <v>59</v>
      </c>
      <c r="F2" s="55" t="s">
        <v>55</v>
      </c>
      <c r="G2" s="55" t="s">
        <v>57</v>
      </c>
      <c r="I2" s="55" t="s">
        <v>60</v>
      </c>
    </row>
    <row r="3" spans="1:10" ht="45.75" x14ac:dyDescent="0.3">
      <c r="B3" s="55"/>
      <c r="C3" s="55"/>
      <c r="D3" s="59">
        <v>0.35</v>
      </c>
      <c r="E3" s="57"/>
      <c r="F3" s="55" t="s">
        <v>56</v>
      </c>
      <c r="G3" t="s">
        <v>56</v>
      </c>
      <c r="H3" s="61" t="s">
        <v>62</v>
      </c>
      <c r="I3" s="60" t="s">
        <v>61</v>
      </c>
    </row>
    <row r="4" spans="1:10" x14ac:dyDescent="0.25">
      <c r="A4" s="54" t="s">
        <v>50</v>
      </c>
      <c r="B4" s="56">
        <v>212</v>
      </c>
      <c r="C4" s="56">
        <f>B4*2</f>
        <v>424</v>
      </c>
      <c r="D4" s="58">
        <f>$D$3*0.8</f>
        <v>0.27999999999999997</v>
      </c>
      <c r="E4" s="56">
        <f>C4-C4/2*D4+29.2</f>
        <v>393.84</v>
      </c>
      <c r="F4" s="56">
        <f>C4/2*D4-29.2</f>
        <v>30.159999999999993</v>
      </c>
      <c r="G4" s="56">
        <f>62.5+29.2</f>
        <v>91.7</v>
      </c>
      <c r="H4" s="62">
        <f>G4/F4</f>
        <v>3.0404509283819636</v>
      </c>
      <c r="I4" s="56">
        <f>C4/0.16</f>
        <v>2650</v>
      </c>
      <c r="J4" s="56"/>
    </row>
    <row r="5" spans="1:10" x14ac:dyDescent="0.25">
      <c r="A5" s="54" t="s">
        <v>52</v>
      </c>
      <c r="B5" s="56">
        <v>272</v>
      </c>
      <c r="C5" s="56">
        <f t="shared" ref="C5:C6" si="0">B5*2</f>
        <v>544</v>
      </c>
      <c r="D5" s="58">
        <f t="shared" ref="D5:D8" si="1">$D$3*0.8</f>
        <v>0.27999999999999997</v>
      </c>
      <c r="E5" s="56">
        <f t="shared" ref="E5:E8" si="2">C5-C5/2*D5+29.2</f>
        <v>497.04</v>
      </c>
      <c r="F5" s="56">
        <f t="shared" ref="F5:F8" si="3">C5/2*D5-29.2</f>
        <v>46.959999999999994</v>
      </c>
      <c r="G5" s="56">
        <f t="shared" ref="G5:G8" si="4">62.5+29.2</f>
        <v>91.7</v>
      </c>
      <c r="H5" s="62">
        <f t="shared" ref="H5:H8" si="5">G5/F5</f>
        <v>1.9527257240204432</v>
      </c>
      <c r="I5" s="56">
        <f>C5/0.16</f>
        <v>3400</v>
      </c>
      <c r="J5" s="56"/>
    </row>
    <row r="6" spans="1:10" x14ac:dyDescent="0.25">
      <c r="A6" s="54" t="s">
        <v>51</v>
      </c>
      <c r="B6" s="56">
        <v>350</v>
      </c>
      <c r="C6" s="56">
        <f t="shared" si="0"/>
        <v>700</v>
      </c>
      <c r="D6" s="58">
        <f t="shared" si="1"/>
        <v>0.27999999999999997</v>
      </c>
      <c r="E6" s="56">
        <f t="shared" si="2"/>
        <v>631.20000000000005</v>
      </c>
      <c r="F6" s="56">
        <f t="shared" si="3"/>
        <v>68.799999999999983</v>
      </c>
      <c r="G6" s="56">
        <f t="shared" si="4"/>
        <v>91.7</v>
      </c>
      <c r="H6" s="62">
        <f t="shared" si="5"/>
        <v>1.3328488372093028</v>
      </c>
      <c r="I6" s="56">
        <f>C6/0.18</f>
        <v>3888.8888888888891</v>
      </c>
      <c r="J6" s="56"/>
    </row>
    <row r="7" spans="1:10" x14ac:dyDescent="0.25">
      <c r="A7" s="54" t="s">
        <v>53</v>
      </c>
      <c r="B7" s="56">
        <v>399</v>
      </c>
      <c r="C7" s="56">
        <f>B7*2.5</f>
        <v>997.5</v>
      </c>
      <c r="D7" s="58">
        <f t="shared" si="1"/>
        <v>0.27999999999999997</v>
      </c>
      <c r="E7" s="56">
        <f t="shared" si="2"/>
        <v>887.05000000000007</v>
      </c>
      <c r="F7" s="56">
        <f t="shared" si="3"/>
        <v>110.44999999999997</v>
      </c>
      <c r="G7" s="56">
        <f t="shared" si="4"/>
        <v>91.7</v>
      </c>
      <c r="H7" s="63">
        <f t="shared" si="5"/>
        <v>0.83023992756903597</v>
      </c>
      <c r="I7" s="56">
        <f>C7/0.2</f>
        <v>4987.5</v>
      </c>
      <c r="J7" s="56"/>
    </row>
    <row r="8" spans="1:10" x14ac:dyDescent="0.25">
      <c r="A8" s="54" t="s">
        <v>54</v>
      </c>
      <c r="B8" s="56">
        <v>590</v>
      </c>
      <c r="C8" s="56">
        <f>B8*2.5</f>
        <v>1475</v>
      </c>
      <c r="D8" s="58">
        <f t="shared" si="1"/>
        <v>0.27999999999999997</v>
      </c>
      <c r="E8" s="56">
        <f t="shared" si="2"/>
        <v>1297.7</v>
      </c>
      <c r="F8" s="56">
        <f t="shared" si="3"/>
        <v>177.29999999999998</v>
      </c>
      <c r="G8" s="56">
        <f t="shared" si="4"/>
        <v>91.7</v>
      </c>
      <c r="H8" s="63">
        <f t="shared" si="5"/>
        <v>0.51720248166948679</v>
      </c>
      <c r="I8" s="56">
        <f>C8/0.22</f>
        <v>6704.545454545455</v>
      </c>
      <c r="J8" s="56"/>
    </row>
    <row r="9" spans="1:10" x14ac:dyDescent="0.25">
      <c r="B9" s="56"/>
      <c r="C9" s="56"/>
      <c r="D9" s="56"/>
      <c r="E9" s="56"/>
      <c r="F9" s="56"/>
      <c r="G9" s="56"/>
      <c r="I9" s="56"/>
      <c r="J9" s="56"/>
    </row>
    <row r="10" spans="1:10" x14ac:dyDescent="0.25">
      <c r="B10" s="55" t="s">
        <v>49</v>
      </c>
      <c r="C10" s="55" t="s">
        <v>8</v>
      </c>
      <c r="D10" s="55" t="s">
        <v>58</v>
      </c>
      <c r="E10" s="55" t="s">
        <v>59</v>
      </c>
      <c r="F10" s="55" t="s">
        <v>55</v>
      </c>
      <c r="G10" s="55" t="s">
        <v>57</v>
      </c>
      <c r="I10" s="56"/>
      <c r="J10" s="56"/>
    </row>
    <row r="11" spans="1:10" ht="18.75" x14ac:dyDescent="0.3">
      <c r="B11" s="55"/>
      <c r="C11" s="55"/>
      <c r="D11" s="59">
        <v>0.42</v>
      </c>
      <c r="E11" s="57"/>
      <c r="F11" s="55" t="s">
        <v>56</v>
      </c>
      <c r="G11" t="s">
        <v>56</v>
      </c>
      <c r="I11" s="56"/>
      <c r="J11" s="56"/>
    </row>
    <row r="12" spans="1:10" x14ac:dyDescent="0.25">
      <c r="A12" s="54" t="s">
        <v>50</v>
      </c>
      <c r="B12" s="56">
        <v>212</v>
      </c>
      <c r="C12" s="56">
        <f>B12*2</f>
        <v>424</v>
      </c>
      <c r="D12" s="58">
        <f>$D$11*0.8</f>
        <v>0.33600000000000002</v>
      </c>
      <c r="E12" s="56">
        <f>C12-C12/2*D12+29.2</f>
        <v>381.96800000000002</v>
      </c>
      <c r="F12" s="56">
        <f>C12/2*D12-29.2</f>
        <v>42.031999999999996</v>
      </c>
      <c r="G12" s="56">
        <f>62.5+29.2</f>
        <v>91.7</v>
      </c>
      <c r="H12" s="62">
        <f>G12/F12</f>
        <v>2.1816711077274462</v>
      </c>
      <c r="I12" s="56">
        <f>C12/0.16</f>
        <v>2650</v>
      </c>
      <c r="J12" s="56"/>
    </row>
    <row r="13" spans="1:10" x14ac:dyDescent="0.25">
      <c r="A13" s="54" t="s">
        <v>52</v>
      </c>
      <c r="B13" s="56">
        <v>272</v>
      </c>
      <c r="C13" s="56">
        <f t="shared" ref="C13:C14" si="6">B13*2</f>
        <v>544</v>
      </c>
      <c r="D13" s="58">
        <f t="shared" ref="D13:D16" si="7">$D$11*0.8</f>
        <v>0.33600000000000002</v>
      </c>
      <c r="E13" s="56">
        <f t="shared" ref="E13:E16" si="8">C13-C13/2*D13+29.2</f>
        <v>481.80799999999999</v>
      </c>
      <c r="F13" s="56">
        <f t="shared" ref="F13:F16" si="9">C13/2*D13-29.2</f>
        <v>62.192000000000007</v>
      </c>
      <c r="G13" s="56">
        <f t="shared" ref="G13:G16" si="10">62.5+29.2</f>
        <v>91.7</v>
      </c>
      <c r="H13" s="62">
        <f t="shared" ref="H13:H16" si="11">G13/F13</f>
        <v>1.4744661692822227</v>
      </c>
      <c r="I13" s="56">
        <f>C13/0.16</f>
        <v>3400</v>
      </c>
    </row>
    <row r="14" spans="1:10" x14ac:dyDescent="0.25">
      <c r="A14" s="54" t="s">
        <v>51</v>
      </c>
      <c r="B14" s="56">
        <v>350</v>
      </c>
      <c r="C14" s="56">
        <f t="shared" si="6"/>
        <v>700</v>
      </c>
      <c r="D14" s="58">
        <f t="shared" si="7"/>
        <v>0.33600000000000002</v>
      </c>
      <c r="E14" s="56">
        <f t="shared" si="8"/>
        <v>611.6</v>
      </c>
      <c r="F14" s="56">
        <f t="shared" si="9"/>
        <v>88.4</v>
      </c>
      <c r="G14" s="56">
        <f t="shared" si="10"/>
        <v>91.7</v>
      </c>
      <c r="H14" s="62">
        <f t="shared" si="11"/>
        <v>1.0373303167420813</v>
      </c>
      <c r="I14" s="56">
        <f>C14/0.18</f>
        <v>3888.8888888888891</v>
      </c>
    </row>
    <row r="15" spans="1:10" x14ac:dyDescent="0.25">
      <c r="A15" s="54" t="s">
        <v>53</v>
      </c>
      <c r="B15" s="56">
        <v>399</v>
      </c>
      <c r="C15" s="56">
        <f>B15*2.5</f>
        <v>997.5</v>
      </c>
      <c r="D15" s="58">
        <f t="shared" si="7"/>
        <v>0.33600000000000002</v>
      </c>
      <c r="E15" s="56">
        <f t="shared" si="8"/>
        <v>859.12</v>
      </c>
      <c r="F15" s="56">
        <f t="shared" si="9"/>
        <v>138.38000000000002</v>
      </c>
      <c r="G15" s="56">
        <f t="shared" si="10"/>
        <v>91.7</v>
      </c>
      <c r="H15" s="63">
        <f t="shared" si="11"/>
        <v>0.66266801560919197</v>
      </c>
      <c r="I15" s="56">
        <f>C15/0.2</f>
        <v>4987.5</v>
      </c>
    </row>
    <row r="16" spans="1:10" x14ac:dyDescent="0.25">
      <c r="A16" s="54" t="s">
        <v>54</v>
      </c>
      <c r="B16" s="56">
        <v>590</v>
      </c>
      <c r="C16" s="56">
        <f>B16*2.5</f>
        <v>1475</v>
      </c>
      <c r="D16" s="58">
        <f t="shared" si="7"/>
        <v>0.33600000000000002</v>
      </c>
      <c r="E16" s="56">
        <f t="shared" si="8"/>
        <v>1256.4000000000001</v>
      </c>
      <c r="F16" s="56">
        <f t="shared" si="9"/>
        <v>218.60000000000002</v>
      </c>
      <c r="G16" s="56">
        <f t="shared" si="10"/>
        <v>91.7</v>
      </c>
      <c r="H16" s="63">
        <f t="shared" si="11"/>
        <v>0.41948764867337601</v>
      </c>
      <c r="I16" s="56">
        <f>C16/0.22</f>
        <v>6704.545454545455</v>
      </c>
    </row>
    <row r="18" spans="1:9" x14ac:dyDescent="0.25">
      <c r="B18" s="55" t="s">
        <v>49</v>
      </c>
      <c r="C18" s="55" t="s">
        <v>8</v>
      </c>
      <c r="D18" s="55" t="s">
        <v>58</v>
      </c>
      <c r="E18" s="55" t="s">
        <v>59</v>
      </c>
      <c r="F18" s="55" t="s">
        <v>55</v>
      </c>
      <c r="G18" s="55" t="s">
        <v>57</v>
      </c>
    </row>
    <row r="19" spans="1:9" ht="18.75" x14ac:dyDescent="0.3">
      <c r="B19" s="55"/>
      <c r="C19" s="55"/>
      <c r="D19" s="59">
        <v>0.48</v>
      </c>
      <c r="E19" s="57"/>
      <c r="F19" s="55" t="s">
        <v>56</v>
      </c>
      <c r="G19" t="s">
        <v>56</v>
      </c>
    </row>
    <row r="20" spans="1:9" x14ac:dyDescent="0.25">
      <c r="A20" s="54" t="s">
        <v>50</v>
      </c>
      <c r="B20" s="56">
        <v>212</v>
      </c>
      <c r="C20" s="56">
        <f>B20*2</f>
        <v>424</v>
      </c>
      <c r="D20" s="58">
        <f>$D$19*0.8</f>
        <v>0.38400000000000001</v>
      </c>
      <c r="E20" s="56">
        <f>C20-C20/2*D20+29.2</f>
        <v>371.79199999999997</v>
      </c>
      <c r="F20" s="56">
        <f>C20/2*D20-29.2</f>
        <v>52.207999999999998</v>
      </c>
      <c r="G20" s="56">
        <f>62.5+29.2</f>
        <v>91.7</v>
      </c>
      <c r="H20" s="62">
        <f>G20/F20</f>
        <v>1.7564357952804168</v>
      </c>
      <c r="I20" s="56">
        <f>C20/0.16</f>
        <v>2650</v>
      </c>
    </row>
    <row r="21" spans="1:9" x14ac:dyDescent="0.25">
      <c r="A21" s="54" t="s">
        <v>52</v>
      </c>
      <c r="B21" s="56">
        <v>272</v>
      </c>
      <c r="C21" s="56">
        <f t="shared" ref="C21:C22" si="12">B21*2</f>
        <v>544</v>
      </c>
      <c r="D21" s="58">
        <f t="shared" ref="D21:D24" si="13">$D$19*0.8</f>
        <v>0.38400000000000001</v>
      </c>
      <c r="E21" s="56">
        <f t="shared" ref="E21:E24" si="14">C21-C21/2*D21+29.2</f>
        <v>468.75200000000001</v>
      </c>
      <c r="F21" s="56">
        <f t="shared" ref="F21:F24" si="15">C21/2*D21-29.2</f>
        <v>75.248000000000005</v>
      </c>
      <c r="G21" s="56">
        <f t="shared" ref="G21:G24" si="16">62.5+29.2</f>
        <v>91.7</v>
      </c>
      <c r="H21" s="62">
        <f t="shared" ref="H21:H24" si="17">G21/F21</f>
        <v>1.2186370401871145</v>
      </c>
      <c r="I21" s="56">
        <f>C21/0.16</f>
        <v>3400</v>
      </c>
    </row>
    <row r="22" spans="1:9" x14ac:dyDescent="0.25">
      <c r="A22" s="54" t="s">
        <v>51</v>
      </c>
      <c r="B22" s="56">
        <v>350</v>
      </c>
      <c r="C22" s="56">
        <f t="shared" si="12"/>
        <v>700</v>
      </c>
      <c r="D22" s="58">
        <f t="shared" si="13"/>
        <v>0.38400000000000001</v>
      </c>
      <c r="E22" s="56">
        <f t="shared" si="14"/>
        <v>594.80000000000007</v>
      </c>
      <c r="F22" s="56">
        <f t="shared" si="15"/>
        <v>105.2</v>
      </c>
      <c r="G22" s="56">
        <f t="shared" si="16"/>
        <v>91.7</v>
      </c>
      <c r="H22" s="63">
        <f t="shared" si="17"/>
        <v>0.87167300380228141</v>
      </c>
      <c r="I22" s="56">
        <f>C22/0.18</f>
        <v>3888.8888888888891</v>
      </c>
    </row>
    <row r="23" spans="1:9" x14ac:dyDescent="0.25">
      <c r="A23" s="54" t="s">
        <v>53</v>
      </c>
      <c r="B23" s="56">
        <v>399</v>
      </c>
      <c r="C23" s="56">
        <f>B23*2.5</f>
        <v>997.5</v>
      </c>
      <c r="D23" s="58">
        <f t="shared" si="13"/>
        <v>0.38400000000000001</v>
      </c>
      <c r="E23" s="56">
        <f t="shared" si="14"/>
        <v>835.18000000000006</v>
      </c>
      <c r="F23" s="56">
        <f t="shared" si="15"/>
        <v>162.32000000000002</v>
      </c>
      <c r="G23" s="56">
        <f t="shared" si="16"/>
        <v>91.7</v>
      </c>
      <c r="H23" s="63">
        <f t="shared" si="17"/>
        <v>0.56493346476096595</v>
      </c>
      <c r="I23" s="56">
        <f>C23/0.2</f>
        <v>4987.5</v>
      </c>
    </row>
    <row r="24" spans="1:9" x14ac:dyDescent="0.25">
      <c r="A24" s="54" t="s">
        <v>54</v>
      </c>
      <c r="B24" s="56">
        <v>590</v>
      </c>
      <c r="C24" s="56">
        <f>B24*2.5</f>
        <v>1475</v>
      </c>
      <c r="D24" s="58">
        <f t="shared" si="13"/>
        <v>0.38400000000000001</v>
      </c>
      <c r="E24" s="56">
        <f t="shared" si="14"/>
        <v>1221</v>
      </c>
      <c r="F24" s="56">
        <f t="shared" si="15"/>
        <v>254</v>
      </c>
      <c r="G24" s="56">
        <f t="shared" si="16"/>
        <v>91.7</v>
      </c>
      <c r="H24" s="63">
        <f t="shared" si="17"/>
        <v>0.36102362204724409</v>
      </c>
      <c r="I24" s="56">
        <f>C24/0.22</f>
        <v>6704.545454545455</v>
      </c>
    </row>
    <row r="26" spans="1:9" x14ac:dyDescent="0.25">
      <c r="B26" s="55" t="s">
        <v>49</v>
      </c>
      <c r="C26" s="55" t="s">
        <v>8</v>
      </c>
      <c r="D26" s="55" t="s">
        <v>58</v>
      </c>
      <c r="E26" s="55" t="s">
        <v>59</v>
      </c>
      <c r="F26" s="55" t="s">
        <v>55</v>
      </c>
      <c r="G26" s="55" t="s">
        <v>57</v>
      </c>
    </row>
    <row r="27" spans="1:9" ht="18.75" x14ac:dyDescent="0.3">
      <c r="B27" s="55"/>
      <c r="C27" s="55"/>
      <c r="D27" s="59">
        <v>0.5</v>
      </c>
      <c r="E27" s="57"/>
      <c r="F27" s="55" t="s">
        <v>56</v>
      </c>
      <c r="G27" t="s">
        <v>56</v>
      </c>
    </row>
    <row r="28" spans="1:9" x14ac:dyDescent="0.25">
      <c r="A28" s="54" t="s">
        <v>50</v>
      </c>
      <c r="B28" s="56">
        <v>212</v>
      </c>
      <c r="C28" s="56">
        <f>B28*2</f>
        <v>424</v>
      </c>
      <c r="D28" s="58">
        <f>$D$27*0.8</f>
        <v>0.4</v>
      </c>
      <c r="E28" s="56">
        <f>C28-C28/2*D28+29.2</f>
        <v>368.4</v>
      </c>
      <c r="F28" s="56">
        <f>C28/2*D28-29.2</f>
        <v>55.600000000000009</v>
      </c>
      <c r="G28" s="56">
        <f>62.5+29.2</f>
        <v>91.7</v>
      </c>
      <c r="H28" s="62">
        <f>G28/F28</f>
        <v>1.6492805755395681</v>
      </c>
      <c r="I28" s="56">
        <f>C28/0.16</f>
        <v>2650</v>
      </c>
    </row>
    <row r="29" spans="1:9" x14ac:dyDescent="0.25">
      <c r="A29" s="54" t="s">
        <v>52</v>
      </c>
      <c r="B29" s="56">
        <v>272</v>
      </c>
      <c r="C29" s="56">
        <f t="shared" ref="C29:C30" si="18">B29*2</f>
        <v>544</v>
      </c>
      <c r="D29" s="58">
        <f t="shared" ref="D29:D32" si="19">$D$27*0.8</f>
        <v>0.4</v>
      </c>
      <c r="E29" s="56">
        <f t="shared" ref="E29:E32" si="20">C29-C29/2*D29+29.2</f>
        <v>464.4</v>
      </c>
      <c r="F29" s="56">
        <f t="shared" ref="F29:F32" si="21">C29/2*D29-29.2</f>
        <v>79.600000000000009</v>
      </c>
      <c r="G29" s="56">
        <f t="shared" ref="G29:G32" si="22">62.5+29.2</f>
        <v>91.7</v>
      </c>
      <c r="H29" s="62">
        <f t="shared" ref="H29:H32" si="23">G29/F29</f>
        <v>1.1520100502512562</v>
      </c>
      <c r="I29" s="56">
        <f>C29/0.16</f>
        <v>3400</v>
      </c>
    </row>
    <row r="30" spans="1:9" x14ac:dyDescent="0.25">
      <c r="A30" s="54" t="s">
        <v>51</v>
      </c>
      <c r="B30" s="56">
        <v>350</v>
      </c>
      <c r="C30" s="56">
        <f t="shared" si="18"/>
        <v>700</v>
      </c>
      <c r="D30" s="58">
        <f t="shared" si="19"/>
        <v>0.4</v>
      </c>
      <c r="E30" s="56">
        <f t="shared" si="20"/>
        <v>589.20000000000005</v>
      </c>
      <c r="F30" s="56">
        <f t="shared" si="21"/>
        <v>110.8</v>
      </c>
      <c r="G30" s="56">
        <f t="shared" si="22"/>
        <v>91.7</v>
      </c>
      <c r="H30" s="63">
        <f t="shared" si="23"/>
        <v>0.82761732851985559</v>
      </c>
      <c r="I30" s="56">
        <f>C30/0.18</f>
        <v>3888.8888888888891</v>
      </c>
    </row>
    <row r="31" spans="1:9" x14ac:dyDescent="0.25">
      <c r="A31" s="54" t="s">
        <v>53</v>
      </c>
      <c r="B31" s="56">
        <v>399</v>
      </c>
      <c r="C31" s="56">
        <f>B31*2.5</f>
        <v>997.5</v>
      </c>
      <c r="D31" s="58">
        <f t="shared" si="19"/>
        <v>0.4</v>
      </c>
      <c r="E31" s="56">
        <f t="shared" si="20"/>
        <v>827.2</v>
      </c>
      <c r="F31" s="56">
        <f t="shared" si="21"/>
        <v>170.3</v>
      </c>
      <c r="G31" s="56">
        <f t="shared" si="22"/>
        <v>91.7</v>
      </c>
      <c r="H31" s="63">
        <f t="shared" si="23"/>
        <v>0.53846153846153844</v>
      </c>
      <c r="I31" s="56">
        <f>C31/0.2</f>
        <v>4987.5</v>
      </c>
    </row>
    <row r="32" spans="1:9" x14ac:dyDescent="0.25">
      <c r="A32" s="54" t="s">
        <v>54</v>
      </c>
      <c r="B32" s="56">
        <v>590</v>
      </c>
      <c r="C32" s="56">
        <f>B32*2.5</f>
        <v>1475</v>
      </c>
      <c r="D32" s="58">
        <f t="shared" si="19"/>
        <v>0.4</v>
      </c>
      <c r="E32" s="56">
        <f t="shared" si="20"/>
        <v>1209.2</v>
      </c>
      <c r="F32" s="56">
        <f t="shared" si="21"/>
        <v>265.8</v>
      </c>
      <c r="G32" s="56">
        <f t="shared" si="22"/>
        <v>91.7</v>
      </c>
      <c r="H32" s="63">
        <f t="shared" si="23"/>
        <v>0.34499623777276145</v>
      </c>
      <c r="I32" s="56">
        <f>C32/0.22</f>
        <v>6704.545454545455</v>
      </c>
    </row>
    <row r="34" spans="1:9" x14ac:dyDescent="0.25">
      <c r="B34" s="55" t="s">
        <v>49</v>
      </c>
      <c r="C34" s="55" t="s">
        <v>8</v>
      </c>
      <c r="D34" s="55" t="s">
        <v>58</v>
      </c>
      <c r="E34" s="55" t="s">
        <v>59</v>
      </c>
      <c r="F34" s="55" t="s">
        <v>55</v>
      </c>
      <c r="G34" s="55" t="s">
        <v>57</v>
      </c>
    </row>
    <row r="35" spans="1:9" ht="18.75" x14ac:dyDescent="0.3">
      <c r="B35" s="55"/>
      <c r="C35" s="55"/>
      <c r="D35" s="59">
        <v>0.55000000000000004</v>
      </c>
      <c r="E35" s="57"/>
      <c r="F35" s="55" t="s">
        <v>56</v>
      </c>
      <c r="G35" t="s">
        <v>56</v>
      </c>
    </row>
    <row r="36" spans="1:9" x14ac:dyDescent="0.25">
      <c r="A36" s="54" t="s">
        <v>50</v>
      </c>
      <c r="B36" s="56">
        <v>212</v>
      </c>
      <c r="C36" s="56">
        <f>B36*2</f>
        <v>424</v>
      </c>
      <c r="D36" s="58">
        <f>$D$35*0.8</f>
        <v>0.44000000000000006</v>
      </c>
      <c r="E36" s="56">
        <f>C36-C36/2*D36+29.2</f>
        <v>359.91999999999996</v>
      </c>
      <c r="F36" s="56">
        <f>C36/2*D36-29.2</f>
        <v>64.080000000000013</v>
      </c>
      <c r="G36" s="56">
        <f>62.5+29.2</f>
        <v>91.7</v>
      </c>
      <c r="H36" s="62">
        <f>G36/F36</f>
        <v>1.4310237203495628</v>
      </c>
      <c r="I36" s="56">
        <f>C36/0.16</f>
        <v>2650</v>
      </c>
    </row>
    <row r="37" spans="1:9" x14ac:dyDescent="0.25">
      <c r="A37" s="54" t="s">
        <v>52</v>
      </c>
      <c r="B37" s="56">
        <v>272</v>
      </c>
      <c r="C37" s="56">
        <f t="shared" ref="C37:C38" si="24">B37*2</f>
        <v>544</v>
      </c>
      <c r="D37" s="58">
        <f t="shared" ref="D37:D40" si="25">$D$35*0.8</f>
        <v>0.44000000000000006</v>
      </c>
      <c r="E37" s="56">
        <f t="shared" ref="E37:E40" si="26">C37-C37/2*D37+29.2</f>
        <v>453.52</v>
      </c>
      <c r="F37" s="56">
        <f t="shared" ref="F37:F40" si="27">C37/2*D37-29.2</f>
        <v>90.480000000000018</v>
      </c>
      <c r="G37" s="56">
        <f t="shared" ref="G37:G40" si="28">62.5+29.2</f>
        <v>91.7</v>
      </c>
      <c r="H37" s="62">
        <f t="shared" ref="H37:H40" si="29">G37/F37</f>
        <v>1.0134836427939875</v>
      </c>
      <c r="I37" s="56">
        <f>C37/0.16</f>
        <v>3400</v>
      </c>
    </row>
    <row r="38" spans="1:9" x14ac:dyDescent="0.25">
      <c r="A38" s="54" t="s">
        <v>51</v>
      </c>
      <c r="B38" s="56">
        <v>350</v>
      </c>
      <c r="C38" s="56">
        <f t="shared" si="24"/>
        <v>700</v>
      </c>
      <c r="D38" s="58">
        <f t="shared" si="25"/>
        <v>0.44000000000000006</v>
      </c>
      <c r="E38" s="56">
        <f t="shared" si="26"/>
        <v>575.20000000000005</v>
      </c>
      <c r="F38" s="56">
        <f t="shared" si="27"/>
        <v>124.80000000000003</v>
      </c>
      <c r="G38" s="56">
        <f t="shared" si="28"/>
        <v>91.7</v>
      </c>
      <c r="H38" s="63">
        <f t="shared" si="29"/>
        <v>0.73477564102564086</v>
      </c>
      <c r="I38" s="56">
        <f>C38/0.18</f>
        <v>3888.8888888888891</v>
      </c>
    </row>
    <row r="39" spans="1:9" x14ac:dyDescent="0.25">
      <c r="A39" s="54" t="s">
        <v>53</v>
      </c>
      <c r="B39" s="56">
        <v>399</v>
      </c>
      <c r="C39" s="56">
        <f>B39*2.5</f>
        <v>997.5</v>
      </c>
      <c r="D39" s="58">
        <f t="shared" si="25"/>
        <v>0.44000000000000006</v>
      </c>
      <c r="E39" s="56">
        <f t="shared" si="26"/>
        <v>807.25</v>
      </c>
      <c r="F39" s="56">
        <f t="shared" si="27"/>
        <v>190.25000000000003</v>
      </c>
      <c r="G39" s="56">
        <f t="shared" si="28"/>
        <v>91.7</v>
      </c>
      <c r="H39" s="63">
        <f t="shared" si="29"/>
        <v>0.48199737187910641</v>
      </c>
      <c r="I39" s="56">
        <f>C39/0.2</f>
        <v>4987.5</v>
      </c>
    </row>
    <row r="40" spans="1:9" x14ac:dyDescent="0.25">
      <c r="A40" s="54" t="s">
        <v>54</v>
      </c>
      <c r="B40" s="56">
        <v>590</v>
      </c>
      <c r="C40" s="56">
        <f>B40*2.5</f>
        <v>1475</v>
      </c>
      <c r="D40" s="58">
        <f t="shared" si="25"/>
        <v>0.44000000000000006</v>
      </c>
      <c r="E40" s="56">
        <f t="shared" si="26"/>
        <v>1179.7</v>
      </c>
      <c r="F40" s="56">
        <f t="shared" si="27"/>
        <v>295.30000000000007</v>
      </c>
      <c r="G40" s="56">
        <f t="shared" si="28"/>
        <v>91.7</v>
      </c>
      <c r="H40" s="63">
        <f t="shared" si="29"/>
        <v>0.31053166271588212</v>
      </c>
      <c r="I40" s="56">
        <f>C40/0.22</f>
        <v>6704.545454545455</v>
      </c>
    </row>
    <row r="42" spans="1:9" x14ac:dyDescent="0.25">
      <c r="A42" s="65" t="s">
        <v>65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6CC9-A09F-4B09-8060-531363534EC3}">
  <dimension ref="A1:K30"/>
  <sheetViews>
    <sheetView workbookViewId="0">
      <selection activeCell="O26" sqref="O26"/>
    </sheetView>
  </sheetViews>
  <sheetFormatPr baseColWidth="10" defaultRowHeight="15" x14ac:dyDescent="0.25"/>
  <cols>
    <col min="2" max="3" width="0" hidden="1" customWidth="1"/>
    <col min="5" max="5" width="0" hidden="1" customWidth="1"/>
    <col min="6" max="6" width="12.28515625" hidden="1" customWidth="1"/>
    <col min="8" max="9" width="0" hidden="1" customWidth="1"/>
  </cols>
  <sheetData>
    <row r="1" spans="1:11" x14ac:dyDescent="0.25">
      <c r="A1" s="66" t="s">
        <v>64</v>
      </c>
    </row>
    <row r="2" spans="1:11" x14ac:dyDescent="0.25">
      <c r="A2" s="65"/>
      <c r="B2" s="55" t="s">
        <v>49</v>
      </c>
      <c r="C2" s="55" t="s">
        <v>8</v>
      </c>
      <c r="D2" s="55" t="s">
        <v>58</v>
      </c>
      <c r="E2" s="55" t="s">
        <v>59</v>
      </c>
      <c r="F2" s="55" t="s">
        <v>55</v>
      </c>
      <c r="G2" s="55" t="s">
        <v>57</v>
      </c>
      <c r="I2" s="55" t="s">
        <v>60</v>
      </c>
    </row>
    <row r="3" spans="1:11" ht="48" customHeight="1" x14ac:dyDescent="0.3">
      <c r="A3" s="54"/>
      <c r="B3" s="55"/>
      <c r="C3" s="55"/>
      <c r="D3" s="59">
        <v>0.35</v>
      </c>
      <c r="E3" s="60"/>
      <c r="F3" s="60" t="s">
        <v>68</v>
      </c>
      <c r="G3" s="60" t="s">
        <v>69</v>
      </c>
      <c r="H3" s="61" t="s">
        <v>62</v>
      </c>
      <c r="I3" s="60" t="s">
        <v>61</v>
      </c>
      <c r="J3" s="60" t="s">
        <v>66</v>
      </c>
      <c r="K3" s="60" t="s">
        <v>67</v>
      </c>
    </row>
    <row r="4" spans="1:11" x14ac:dyDescent="0.25">
      <c r="A4" s="54" t="s">
        <v>53</v>
      </c>
      <c r="B4" s="56">
        <v>399</v>
      </c>
      <c r="C4" s="56">
        <f>B4*2.5</f>
        <v>997.5</v>
      </c>
      <c r="D4" s="58">
        <f t="shared" ref="D4:D5" si="0">$D$3*0.8</f>
        <v>0.27999999999999997</v>
      </c>
      <c r="E4" s="56">
        <f t="shared" ref="E4:E5" si="1">C4-C4/2*D4+29.2</f>
        <v>887.05000000000007</v>
      </c>
      <c r="F4" s="56">
        <f>C4/2*D4</f>
        <v>139.64999999999998</v>
      </c>
      <c r="G4" s="56">
        <f t="shared" ref="G4:G5" si="2">62.5+29.2</f>
        <v>91.7</v>
      </c>
      <c r="H4" s="63">
        <f t="shared" ref="H4:H5" si="3">G4/F4</f>
        <v>0.65664160401002514</v>
      </c>
      <c r="I4" s="56">
        <f>C4/0.2</f>
        <v>4987.5</v>
      </c>
      <c r="J4" s="56">
        <f>G4/D4*2</f>
        <v>655.00000000000011</v>
      </c>
      <c r="K4" s="56">
        <f>J4/0.2</f>
        <v>3275.0000000000005</v>
      </c>
    </row>
    <row r="5" spans="1:11" x14ac:dyDescent="0.25">
      <c r="A5" s="54" t="s">
        <v>54</v>
      </c>
      <c r="B5" s="56">
        <v>590</v>
      </c>
      <c r="C5" s="56">
        <f>B5*2.5</f>
        <v>1475</v>
      </c>
      <c r="D5" s="58">
        <f t="shared" si="0"/>
        <v>0.27999999999999997</v>
      </c>
      <c r="E5" s="56">
        <f t="shared" si="1"/>
        <v>1297.7</v>
      </c>
      <c r="F5" s="56">
        <f>C5/2*D5</f>
        <v>206.49999999999997</v>
      </c>
      <c r="G5" s="56">
        <f t="shared" si="2"/>
        <v>91.7</v>
      </c>
      <c r="H5" s="63">
        <f t="shared" si="3"/>
        <v>0.44406779661016954</v>
      </c>
      <c r="I5" s="56">
        <f>C5/0.22</f>
        <v>6704.545454545455</v>
      </c>
      <c r="J5" s="56">
        <f>G5/D5*2</f>
        <v>655.00000000000011</v>
      </c>
      <c r="K5" s="56">
        <f>J5/0.22</f>
        <v>2977.2727272727279</v>
      </c>
    </row>
    <row r="6" spans="1:11" x14ac:dyDescent="0.25">
      <c r="A6" s="54"/>
      <c r="B6" s="56"/>
      <c r="C6" s="56"/>
      <c r="D6" s="56"/>
      <c r="E6" s="56"/>
      <c r="F6" s="56"/>
      <c r="G6" s="56"/>
      <c r="I6" s="56"/>
    </row>
    <row r="7" spans="1:11" x14ac:dyDescent="0.25">
      <c r="A7" s="54"/>
      <c r="B7" s="55" t="s">
        <v>49</v>
      </c>
      <c r="C7" s="55" t="s">
        <v>8</v>
      </c>
      <c r="D7" s="55" t="s">
        <v>58</v>
      </c>
      <c r="E7" s="55" t="s">
        <v>59</v>
      </c>
      <c r="F7" s="55" t="s">
        <v>55</v>
      </c>
      <c r="G7" s="55" t="s">
        <v>57</v>
      </c>
      <c r="I7" s="56"/>
    </row>
    <row r="8" spans="1:11" ht="18.75" x14ac:dyDescent="0.3">
      <c r="A8" s="54"/>
      <c r="B8" s="55"/>
      <c r="C8" s="55"/>
      <c r="D8" s="59">
        <v>0.42</v>
      </c>
      <c r="E8" s="57"/>
      <c r="F8" s="55" t="s">
        <v>56</v>
      </c>
      <c r="G8" t="s">
        <v>56</v>
      </c>
      <c r="I8" s="56"/>
    </row>
    <row r="9" spans="1:11" x14ac:dyDescent="0.25">
      <c r="A9" s="54" t="s">
        <v>53</v>
      </c>
      <c r="B9" s="56">
        <v>399</v>
      </c>
      <c r="C9" s="56">
        <f>B9*2.5</f>
        <v>997.5</v>
      </c>
      <c r="D9" s="58">
        <f t="shared" ref="D9:D10" si="4">$D$8*0.8</f>
        <v>0.33600000000000002</v>
      </c>
      <c r="E9" s="56">
        <f t="shared" ref="E9:E10" si="5">C9-C9/2*D9+29.2</f>
        <v>859.12</v>
      </c>
      <c r="F9" s="56">
        <f>C9/2*D9</f>
        <v>167.58</v>
      </c>
      <c r="G9" s="56">
        <f t="shared" ref="G9:G10" si="6">62.5+29.2</f>
        <v>91.7</v>
      </c>
      <c r="H9" s="63">
        <f t="shared" ref="H9:H10" si="7">G9/F9</f>
        <v>0.54720133667502091</v>
      </c>
      <c r="I9" s="56">
        <f>C9/0.2</f>
        <v>4987.5</v>
      </c>
      <c r="J9" s="56">
        <f>G9/D9*2</f>
        <v>545.83333333333337</v>
      </c>
      <c r="K9" s="56">
        <f>J9/0.2</f>
        <v>2729.1666666666665</v>
      </c>
    </row>
    <row r="10" spans="1:11" x14ac:dyDescent="0.25">
      <c r="A10" s="54" t="s">
        <v>54</v>
      </c>
      <c r="B10" s="56">
        <v>590</v>
      </c>
      <c r="C10" s="56">
        <f>B10*2.5</f>
        <v>1475</v>
      </c>
      <c r="D10" s="58">
        <f t="shared" si="4"/>
        <v>0.33600000000000002</v>
      </c>
      <c r="E10" s="56">
        <f t="shared" si="5"/>
        <v>1256.4000000000001</v>
      </c>
      <c r="F10" s="56">
        <f>C10/2*D10</f>
        <v>247.8</v>
      </c>
      <c r="G10" s="56">
        <f t="shared" si="6"/>
        <v>91.7</v>
      </c>
      <c r="H10" s="63">
        <f t="shared" si="7"/>
        <v>0.37005649717514122</v>
      </c>
      <c r="I10" s="56">
        <f>C10/0.22</f>
        <v>6704.545454545455</v>
      </c>
      <c r="J10" s="56">
        <f>G10/D10*2</f>
        <v>545.83333333333337</v>
      </c>
      <c r="K10" s="56">
        <f>J10/0.22</f>
        <v>2481.060606060606</v>
      </c>
    </row>
    <row r="11" spans="1:11" x14ac:dyDescent="0.25">
      <c r="A11" s="54"/>
    </row>
    <row r="12" spans="1:11" x14ac:dyDescent="0.25">
      <c r="A12" s="54"/>
      <c r="B12" s="55" t="s">
        <v>49</v>
      </c>
      <c r="C12" s="55" t="s">
        <v>8</v>
      </c>
      <c r="D12" s="55" t="s">
        <v>58</v>
      </c>
      <c r="E12" s="55" t="s">
        <v>59</v>
      </c>
      <c r="F12" s="55" t="s">
        <v>55</v>
      </c>
      <c r="G12" s="55" t="s">
        <v>57</v>
      </c>
    </row>
    <row r="13" spans="1:11" ht="18.75" x14ac:dyDescent="0.3">
      <c r="A13" s="54"/>
      <c r="B13" s="55"/>
      <c r="C13" s="55"/>
      <c r="D13" s="59">
        <v>0.48</v>
      </c>
      <c r="E13" s="57"/>
      <c r="F13" s="55" t="s">
        <v>56</v>
      </c>
      <c r="G13" t="s">
        <v>56</v>
      </c>
    </row>
    <row r="14" spans="1:11" x14ac:dyDescent="0.25">
      <c r="A14" s="54" t="s">
        <v>51</v>
      </c>
      <c r="B14" s="56">
        <v>350</v>
      </c>
      <c r="C14" s="56">
        <f t="shared" ref="C14" si="8">B14*2</f>
        <v>700</v>
      </c>
      <c r="D14" s="58">
        <f t="shared" ref="D14:D16" si="9">$D$13*0.8</f>
        <v>0.38400000000000001</v>
      </c>
      <c r="E14" s="56">
        <f t="shared" ref="E14:E16" si="10">C14-C14/2*D14+29.2</f>
        <v>594.80000000000007</v>
      </c>
      <c r="F14" s="56">
        <f>C14/2*D14</f>
        <v>134.4</v>
      </c>
      <c r="G14" s="56">
        <f t="shared" ref="G14:G16" si="11">62.5+29.2</f>
        <v>91.7</v>
      </c>
      <c r="H14" s="63">
        <f t="shared" ref="H14:H16" si="12">G14/F14</f>
        <v>0.68229166666666663</v>
      </c>
      <c r="I14" s="56">
        <f>C14/0.18</f>
        <v>3888.8888888888891</v>
      </c>
      <c r="J14" s="56">
        <f>G14/D14*2</f>
        <v>477.60416666666669</v>
      </c>
      <c r="K14" s="56">
        <f>J14/0.18</f>
        <v>2653.3564814814818</v>
      </c>
    </row>
    <row r="15" spans="1:11" x14ac:dyDescent="0.25">
      <c r="A15" s="54" t="s">
        <v>53</v>
      </c>
      <c r="B15" s="56">
        <v>399</v>
      </c>
      <c r="C15" s="56">
        <f>B15*2.5</f>
        <v>997.5</v>
      </c>
      <c r="D15" s="58">
        <f t="shared" si="9"/>
        <v>0.38400000000000001</v>
      </c>
      <c r="E15" s="56">
        <f t="shared" si="10"/>
        <v>835.18000000000006</v>
      </c>
      <c r="F15" s="56">
        <f>C15/2*D15</f>
        <v>191.52</v>
      </c>
      <c r="G15" s="56">
        <f t="shared" si="11"/>
        <v>91.7</v>
      </c>
      <c r="H15" s="63">
        <f t="shared" si="12"/>
        <v>0.47880116959064328</v>
      </c>
      <c r="I15" s="56">
        <f>C15/0.2</f>
        <v>4987.5</v>
      </c>
      <c r="J15" s="56">
        <f>G15/D15*2</f>
        <v>477.60416666666669</v>
      </c>
      <c r="K15" s="56">
        <f>J15/0.2</f>
        <v>2388.0208333333335</v>
      </c>
    </row>
    <row r="16" spans="1:11" x14ac:dyDescent="0.25">
      <c r="A16" s="54" t="s">
        <v>54</v>
      </c>
      <c r="B16" s="56">
        <v>590</v>
      </c>
      <c r="C16" s="56">
        <f>B16*2.5</f>
        <v>1475</v>
      </c>
      <c r="D16" s="58">
        <f t="shared" si="9"/>
        <v>0.38400000000000001</v>
      </c>
      <c r="E16" s="56">
        <f t="shared" si="10"/>
        <v>1221</v>
      </c>
      <c r="F16" s="56">
        <f>C16/2*D16</f>
        <v>283.2</v>
      </c>
      <c r="G16" s="56">
        <f t="shared" si="11"/>
        <v>91.7</v>
      </c>
      <c r="H16" s="63">
        <f t="shared" si="12"/>
        <v>0.32379943502824859</v>
      </c>
      <c r="I16" s="56">
        <f>C16/0.22</f>
        <v>6704.545454545455</v>
      </c>
      <c r="J16" s="56">
        <f>G16/D16*2</f>
        <v>477.60416666666669</v>
      </c>
      <c r="K16" s="56">
        <f>J16/0.22</f>
        <v>2170.9280303030305</v>
      </c>
    </row>
    <row r="17" spans="1:11" x14ac:dyDescent="0.25">
      <c r="A17" s="54"/>
    </row>
    <row r="18" spans="1:11" x14ac:dyDescent="0.25">
      <c r="A18" s="54"/>
      <c r="B18" s="55" t="s">
        <v>49</v>
      </c>
      <c r="C18" s="55" t="s">
        <v>8</v>
      </c>
      <c r="D18" s="55" t="s">
        <v>58</v>
      </c>
      <c r="E18" s="55" t="s">
        <v>59</v>
      </c>
      <c r="F18" s="55" t="s">
        <v>55</v>
      </c>
      <c r="G18" s="55" t="s">
        <v>57</v>
      </c>
    </row>
    <row r="19" spans="1:11" ht="18.75" x14ac:dyDescent="0.3">
      <c r="A19" s="54"/>
      <c r="B19" s="55"/>
      <c r="C19" s="55"/>
      <c r="D19" s="59">
        <v>0.5</v>
      </c>
      <c r="E19" s="57"/>
      <c r="F19" s="55" t="s">
        <v>56</v>
      </c>
      <c r="G19" t="s">
        <v>56</v>
      </c>
    </row>
    <row r="20" spans="1:11" x14ac:dyDescent="0.25">
      <c r="A20" s="54" t="s">
        <v>51</v>
      </c>
      <c r="B20" s="56">
        <v>350</v>
      </c>
      <c r="C20" s="56">
        <f t="shared" ref="C20" si="13">B20*2</f>
        <v>700</v>
      </c>
      <c r="D20" s="58">
        <f t="shared" ref="D20:D22" si="14">$D$19*0.8</f>
        <v>0.4</v>
      </c>
      <c r="E20" s="56">
        <f t="shared" ref="E20:E22" si="15">C20-C20/2*D20+29.2</f>
        <v>589.20000000000005</v>
      </c>
      <c r="F20" s="56">
        <f>C20/2*D20</f>
        <v>140</v>
      </c>
      <c r="G20" s="56">
        <f t="shared" ref="G20:G22" si="16">62.5+29.2</f>
        <v>91.7</v>
      </c>
      <c r="H20" s="63">
        <f t="shared" ref="H20:H22" si="17">G20/F20</f>
        <v>0.65500000000000003</v>
      </c>
      <c r="I20" s="56">
        <f>C20/0.18</f>
        <v>3888.8888888888891</v>
      </c>
      <c r="J20" s="56">
        <f>G20/D20*2</f>
        <v>458.5</v>
      </c>
      <c r="K20" s="56">
        <f>J20/0.18</f>
        <v>2547.2222222222222</v>
      </c>
    </row>
    <row r="21" spans="1:11" x14ac:dyDescent="0.25">
      <c r="A21" s="54" t="s">
        <v>53</v>
      </c>
      <c r="B21" s="56">
        <v>399</v>
      </c>
      <c r="C21" s="56">
        <f>B21*2.5</f>
        <v>997.5</v>
      </c>
      <c r="D21" s="58">
        <f t="shared" si="14"/>
        <v>0.4</v>
      </c>
      <c r="E21" s="56">
        <f t="shared" si="15"/>
        <v>827.2</v>
      </c>
      <c r="F21" s="56">
        <f>C21/2*D21</f>
        <v>199.5</v>
      </c>
      <c r="G21" s="56">
        <f t="shared" si="16"/>
        <v>91.7</v>
      </c>
      <c r="H21" s="63">
        <f t="shared" si="17"/>
        <v>0.45964912280701758</v>
      </c>
      <c r="I21" s="56">
        <f>C21/0.2</f>
        <v>4987.5</v>
      </c>
      <c r="J21" s="56">
        <f>G21/D21*2</f>
        <v>458.5</v>
      </c>
      <c r="K21" s="56">
        <f>J21/0.22</f>
        <v>2084.090909090909</v>
      </c>
    </row>
    <row r="22" spans="1:11" x14ac:dyDescent="0.25">
      <c r="A22" s="54" t="s">
        <v>54</v>
      </c>
      <c r="B22" s="56">
        <v>590</v>
      </c>
      <c r="C22" s="56">
        <f>B22*2.5</f>
        <v>1475</v>
      </c>
      <c r="D22" s="58">
        <f t="shared" si="14"/>
        <v>0.4</v>
      </c>
      <c r="E22" s="56">
        <f t="shared" si="15"/>
        <v>1209.2</v>
      </c>
      <c r="F22" s="56">
        <f>C22/2*D22</f>
        <v>295</v>
      </c>
      <c r="G22" s="56">
        <f t="shared" si="16"/>
        <v>91.7</v>
      </c>
      <c r="H22" s="63">
        <f t="shared" si="17"/>
        <v>0.31084745762711863</v>
      </c>
      <c r="I22" s="56">
        <f>C22/0.22</f>
        <v>6704.545454545455</v>
      </c>
      <c r="J22" s="56">
        <f>G22/D22*2</f>
        <v>458.5</v>
      </c>
      <c r="K22" s="56">
        <f>J22/0.2</f>
        <v>2292.5</v>
      </c>
    </row>
    <row r="23" spans="1:11" x14ac:dyDescent="0.25">
      <c r="A23" s="54"/>
      <c r="K23" s="56"/>
    </row>
    <row r="24" spans="1:11" x14ac:dyDescent="0.25">
      <c r="A24" s="54"/>
      <c r="B24" s="55" t="s">
        <v>49</v>
      </c>
      <c r="C24" s="55" t="s">
        <v>8</v>
      </c>
      <c r="D24" s="55" t="s">
        <v>58</v>
      </c>
      <c r="E24" s="55" t="s">
        <v>59</v>
      </c>
      <c r="F24" s="55" t="s">
        <v>55</v>
      </c>
      <c r="G24" s="55" t="s">
        <v>57</v>
      </c>
    </row>
    <row r="25" spans="1:11" ht="18.75" x14ac:dyDescent="0.3">
      <c r="A25" s="54"/>
      <c r="B25" s="55"/>
      <c r="C25" s="55"/>
      <c r="D25" s="59">
        <v>0.55000000000000004</v>
      </c>
      <c r="E25" s="57"/>
      <c r="F25" s="55" t="s">
        <v>56</v>
      </c>
      <c r="G25" t="s">
        <v>56</v>
      </c>
    </row>
    <row r="26" spans="1:11" x14ac:dyDescent="0.25">
      <c r="A26" s="54" t="s">
        <v>51</v>
      </c>
      <c r="B26" s="56">
        <v>350</v>
      </c>
      <c r="C26" s="56">
        <f t="shared" ref="C26" si="18">B26*2</f>
        <v>700</v>
      </c>
      <c r="D26" s="58">
        <f t="shared" ref="D26:D28" si="19">$D$25*0.8</f>
        <v>0.44000000000000006</v>
      </c>
      <c r="E26" s="56">
        <f t="shared" ref="E26:E28" si="20">C26-C26/2*D26+29.2</f>
        <v>575.20000000000005</v>
      </c>
      <c r="F26" s="56">
        <f>C26/2*D26</f>
        <v>154.00000000000003</v>
      </c>
      <c r="G26" s="56">
        <f t="shared" ref="G26:G28" si="21">62.5+29.2</f>
        <v>91.7</v>
      </c>
      <c r="H26" s="63">
        <f t="shared" ref="H26:H28" si="22">G26/F26</f>
        <v>0.59545454545454535</v>
      </c>
      <c r="I26" s="56">
        <f>C26/0.18</f>
        <v>3888.8888888888891</v>
      </c>
      <c r="J26" s="56">
        <f>G26/D26*2</f>
        <v>416.81818181818176</v>
      </c>
      <c r="K26" s="56">
        <f>J26/0.18</f>
        <v>2315.6565656565654</v>
      </c>
    </row>
    <row r="27" spans="1:11" x14ac:dyDescent="0.25">
      <c r="A27" s="54" t="s">
        <v>53</v>
      </c>
      <c r="B27" s="56">
        <v>399</v>
      </c>
      <c r="C27" s="56">
        <f>B27*2.5</f>
        <v>997.5</v>
      </c>
      <c r="D27" s="58">
        <f t="shared" si="19"/>
        <v>0.44000000000000006</v>
      </c>
      <c r="E27" s="56">
        <f t="shared" si="20"/>
        <v>807.25</v>
      </c>
      <c r="F27" s="56">
        <f>C27/2*D27</f>
        <v>219.45000000000002</v>
      </c>
      <c r="G27" s="56">
        <f t="shared" si="21"/>
        <v>91.7</v>
      </c>
      <c r="H27" s="63">
        <f t="shared" si="22"/>
        <v>0.41786283891547049</v>
      </c>
      <c r="I27" s="56">
        <f>C27/0.2</f>
        <v>4987.5</v>
      </c>
      <c r="J27" s="56">
        <f>G27/D27*2</f>
        <v>416.81818181818176</v>
      </c>
      <c r="K27" s="56">
        <f>J27/0.2</f>
        <v>2084.0909090909086</v>
      </c>
    </row>
    <row r="28" spans="1:11" x14ac:dyDescent="0.25">
      <c r="A28" s="54" t="s">
        <v>54</v>
      </c>
      <c r="B28" s="56">
        <v>590</v>
      </c>
      <c r="C28" s="56">
        <f>B28*2.5</f>
        <v>1475</v>
      </c>
      <c r="D28" s="58">
        <f t="shared" si="19"/>
        <v>0.44000000000000006</v>
      </c>
      <c r="E28" s="56">
        <f t="shared" si="20"/>
        <v>1179.7</v>
      </c>
      <c r="F28" s="56">
        <f>C28/2*D28</f>
        <v>324.50000000000006</v>
      </c>
      <c r="G28" s="56">
        <f t="shared" si="21"/>
        <v>91.7</v>
      </c>
      <c r="H28" s="63">
        <f t="shared" si="22"/>
        <v>0.28258859784283508</v>
      </c>
      <c r="I28" s="56">
        <f>C28/0.22</f>
        <v>6704.545454545455</v>
      </c>
      <c r="J28" s="56">
        <f>G28/D28*2</f>
        <v>416.81818181818176</v>
      </c>
      <c r="K28" s="56">
        <f>J28/0.22</f>
        <v>1894.6280991735534</v>
      </c>
    </row>
    <row r="29" spans="1:11" x14ac:dyDescent="0.25">
      <c r="A29" s="54"/>
    </row>
    <row r="30" spans="1:11" x14ac:dyDescent="0.25">
      <c r="A30" s="65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ein Kind</vt:lpstr>
      <vt:lpstr>zwei Kinder</vt:lpstr>
      <vt:lpstr>drei Kinder</vt:lpstr>
      <vt:lpstr>notwendiges Einkommen</vt:lpstr>
      <vt:lpstr>Transferl. und Steuern</vt:lpstr>
      <vt:lpstr>Entlastungsveränderung</vt:lpstr>
      <vt:lpstr>Grenzwerte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Dr. Günter Tews</dc:creator>
  <cp:lastModifiedBy>RA Dr. Günter Tews</cp:lastModifiedBy>
  <cp:lastPrinted>2019-12-21T18:18:08Z</cp:lastPrinted>
  <dcterms:created xsi:type="dcterms:W3CDTF">2019-12-20T05:54:21Z</dcterms:created>
  <dcterms:modified xsi:type="dcterms:W3CDTF">2019-12-28T12:01:31Z</dcterms:modified>
</cp:coreProperties>
</file>