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13_ncr:1_{FB1F4787-3015-46C7-A948-5BAF64F33AE9}" xr6:coauthVersionLast="47" xr6:coauthVersionMax="47" xr10:uidLastSave="{00000000-0000-0000-0000-000000000000}"/>
  <bookViews>
    <workbookView xWindow="1110" yWindow="520" windowWidth="19200" windowHeight="20190" xr2:uid="{4F19B31E-4400-424F-AC54-8F52A4F7A462}"/>
  </bookViews>
  <sheets>
    <sheet name="2024" sheetId="2" r:id="rId1"/>
    <sheet name="2023" sheetId="3" r:id="rId2"/>
    <sheet name="bis 2022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D18" i="2"/>
  <c r="B18" i="2" s="1"/>
  <c r="D17" i="2"/>
  <c r="B17" i="2" s="1"/>
  <c r="D16" i="2"/>
  <c r="B16" i="2" s="1"/>
  <c r="D15" i="2"/>
  <c r="B15" i="2" s="1"/>
  <c r="B4" i="2"/>
  <c r="F10" i="2" s="1"/>
  <c r="D11" i="2" s="1"/>
  <c r="B11" i="2" s="1"/>
  <c r="D19" i="3"/>
  <c r="D18" i="3"/>
  <c r="B18" i="3"/>
  <c r="D17" i="3"/>
  <c r="B17" i="3"/>
  <c r="D16" i="3"/>
  <c r="B16" i="3"/>
  <c r="D15" i="3"/>
  <c r="B15" i="3"/>
  <c r="F12" i="3"/>
  <c r="D13" i="3" s="1"/>
  <c r="B13" i="3" s="1"/>
  <c r="B4" i="3"/>
  <c r="F11" i="3" s="1"/>
  <c r="D12" i="3" s="1"/>
  <c r="B12" i="3" s="1"/>
  <c r="F12" i="1"/>
  <c r="D13" i="1" s="1"/>
  <c r="B13" i="1" s="1"/>
  <c r="F11" i="1"/>
  <c r="D12" i="1" s="1"/>
  <c r="B4" i="1"/>
  <c r="F10" i="1" s="1"/>
  <c r="D11" i="1" s="1"/>
  <c r="D19" i="1"/>
  <c r="D18" i="1"/>
  <c r="B18" i="1" s="1"/>
  <c r="D17" i="1"/>
  <c r="B17" i="1" s="1"/>
  <c r="D16" i="1"/>
  <c r="B16" i="1" s="1"/>
  <c r="D15" i="1"/>
  <c r="B15" i="1" s="1"/>
  <c r="F7" i="2" l="1"/>
  <c r="F9" i="2"/>
  <c r="D10" i="2" s="1"/>
  <c r="B10" i="2" s="1"/>
  <c r="F11" i="2"/>
  <c r="D12" i="2" s="1"/>
  <c r="B12" i="2" s="1"/>
  <c r="F12" i="2"/>
  <c r="D13" i="2" s="1"/>
  <c r="B13" i="2" s="1"/>
  <c r="D7" i="3"/>
  <c r="F7" i="3"/>
  <c r="F9" i="3"/>
  <c r="D10" i="3" s="1"/>
  <c r="B10" i="3" s="1"/>
  <c r="F10" i="3"/>
  <c r="D11" i="3" s="1"/>
  <c r="B11" i="3" s="1"/>
  <c r="D7" i="1"/>
  <c r="F7" i="1"/>
  <c r="F8" i="1" s="1"/>
  <c r="D9" i="1" s="1"/>
  <c r="F9" i="1"/>
  <c r="D10" i="1" s="1"/>
  <c r="B10" i="1" s="1"/>
  <c r="B9" i="1"/>
  <c r="B11" i="1"/>
  <c r="B12" i="1"/>
  <c r="F8" i="2" l="1"/>
  <c r="D9" i="2" s="1"/>
  <c r="B9" i="2" s="1"/>
  <c r="D8" i="2"/>
  <c r="B8" i="2" s="1"/>
  <c r="B31" i="2" s="1"/>
  <c r="F8" i="3"/>
  <c r="D9" i="3" s="1"/>
  <c r="B9" i="3" s="1"/>
  <c r="D8" i="3"/>
  <c r="B8" i="3" s="1"/>
  <c r="D2" i="3"/>
  <c r="D8" i="1"/>
  <c r="B8" i="1" s="1"/>
  <c r="D2" i="1"/>
  <c r="B31" i="1"/>
  <c r="B31" i="3" l="1"/>
  <c r="D2" i="2"/>
</calcChain>
</file>

<file path=xl/sharedStrings.xml><?xml version="1.0" encoding="utf-8"?>
<sst xmlns="http://schemas.openxmlformats.org/spreadsheetml/2006/main" count="102" uniqueCount="34">
  <si>
    <t>Lohnsteuerbemesssungsgrundlage</t>
  </si>
  <si>
    <t>€ 11.000,00 bis € 18.000,00</t>
  </si>
  <si>
    <t>€ 18.000,00 bis € 31.000,00</t>
  </si>
  <si>
    <t>€ 31.000,00 bis € 60.000,00</t>
  </si>
  <si>
    <t>bis € 11.000</t>
  </si>
  <si>
    <t>Grenzbeträge</t>
  </si>
  <si>
    <t>Restbetrag</t>
  </si>
  <si>
    <t>€ 60.000,00 bis € 90.000,00</t>
  </si>
  <si>
    <t>€  90.000,00 bis € 1.000.000,00</t>
  </si>
  <si>
    <t>über € 1.000.000,00</t>
  </si>
  <si>
    <t>minus Familienbonus Plus</t>
  </si>
  <si>
    <t>minus Unterhaltsabsetzbeträge</t>
  </si>
  <si>
    <t>minus Zuschlag zum Verkehrsabsetzbetrag</t>
  </si>
  <si>
    <t>minus Pensionistenabsetzbetrag</t>
  </si>
  <si>
    <t>minus Alleinverdienersatzbetrag</t>
  </si>
  <si>
    <t>minus Alleinerzieherabsetzbetrag</t>
  </si>
  <si>
    <t>minus Kindermehrbetrag</t>
  </si>
  <si>
    <t>Kennwort: gesperrt</t>
  </si>
  <si>
    <t>Kontrollbeträge</t>
  </si>
  <si>
    <t>Steuerbetrag</t>
  </si>
  <si>
    <t>Jahreslohnsteuer (Jahreseinkommenssteuer)</t>
  </si>
  <si>
    <t>Lohnsteuer für Sonderzahlungen (UR und WG) (*)</t>
  </si>
  <si>
    <t>(*)  € 620 Lohnsteuerfrei</t>
  </si>
  <si>
    <t>die nächsten € 33.333,00 mit 35,75 % versteuert</t>
  </si>
  <si>
    <t>die nächsten € 25.000,00 mit 27,00% versteuert</t>
  </si>
  <si>
    <t>die nächsten € 24.380,00 mit   6,00% versteuert</t>
  </si>
  <si>
    <t>Summe Sonderzahlungen (ohne SV-Beiträge)</t>
  </si>
  <si>
    <t>Besteuerung der Sonderzahlungen</t>
  </si>
  <si>
    <t>über € 83.333,00 werden die Sonderzahlungen</t>
  </si>
  <si>
    <t xml:space="preserve"> mit dem normalem Grenzsteuersatz versteuert</t>
  </si>
  <si>
    <t>minus Verkehrsabsetzbetrag</t>
  </si>
  <si>
    <t>minus Pauschbetrag Werbungskosen</t>
  </si>
  <si>
    <t>zu versteuern</t>
  </si>
  <si>
    <t>Felder für Eingabe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</si>
</sst>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/>
    <xf numFmtId="9" fontId="1" fillId="0" borderId="0" xfId="0" applyNumberFormat="1" applyFont="1"/>
    <xf numFmtId="40" fontId="3" fillId="0" borderId="0" xfId="0" applyNumberFormat="1" applyFont="1"/>
    <xf numFmtId="164" fontId="2" fillId="2" borderId="0" xfId="0" applyNumberFormat="1" applyFont="1" applyFill="1" applyProtection="1">
      <protection locked="0"/>
    </xf>
    <xf numFmtId="0" fontId="4" fillId="3" borderId="0" xfId="0" applyFont="1" applyFill="1"/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0" fontId="1" fillId="0" borderId="0" xfId="0" applyNumberFormat="1" applyFont="1"/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7" fillId="5" borderId="1" xfId="0" applyFont="1" applyFill="1" applyBorder="1" applyAlignment="1">
      <alignment horizontal="left" indent="1"/>
    </xf>
    <xf numFmtId="164" fontId="1" fillId="6" borderId="0" xfId="0" applyNumberFormat="1" applyFont="1" applyFill="1"/>
    <xf numFmtId="8" fontId="3" fillId="6" borderId="0" xfId="0" applyNumberFormat="1" applyFont="1" applyFill="1" applyProtection="1">
      <protection locked="0"/>
    </xf>
    <xf numFmtId="164" fontId="6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left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2DA2-8A09-41C4-85AE-D25EC5700C68}">
  <dimension ref="A1:F41"/>
  <sheetViews>
    <sheetView tabSelected="1" workbookViewId="0">
      <selection activeCell="E26" sqref="E26"/>
    </sheetView>
  </sheetViews>
  <sheetFormatPr baseColWidth="10" defaultRowHeight="14.5" x14ac:dyDescent="0.35"/>
  <cols>
    <col min="1" max="1" width="53.1796875" bestFit="1" customWidth="1"/>
    <col min="2" max="2" width="14.81640625" bestFit="1" customWidth="1"/>
    <col min="4" max="4" width="17.81640625" bestFit="1" customWidth="1"/>
    <col min="5" max="5" width="16.26953125" bestFit="1" customWidth="1"/>
    <col min="6" max="6" width="13" bestFit="1" customWidth="1"/>
  </cols>
  <sheetData>
    <row r="1" spans="1:6" ht="18.5" x14ac:dyDescent="0.45">
      <c r="A1" s="1"/>
      <c r="B1" s="2"/>
      <c r="C1" s="1"/>
      <c r="E1" s="1"/>
      <c r="F1" s="1"/>
    </row>
    <row r="2" spans="1:6" ht="18.5" x14ac:dyDescent="0.45">
      <c r="A2" s="8" t="s">
        <v>0</v>
      </c>
      <c r="B2" s="5">
        <v>65932.08</v>
      </c>
      <c r="C2" s="7"/>
      <c r="D2" s="10">
        <f>SUM(D7:D13)</f>
        <v>67615.08</v>
      </c>
      <c r="E2" s="9"/>
      <c r="F2" s="9"/>
    </row>
    <row r="3" spans="1:6" ht="18.5" x14ac:dyDescent="0.45">
      <c r="A3" s="8" t="s">
        <v>31</v>
      </c>
      <c r="B3" s="17">
        <v>-132</v>
      </c>
      <c r="C3" s="7"/>
      <c r="D3" s="10"/>
      <c r="E3" s="9"/>
      <c r="F3" s="9"/>
    </row>
    <row r="4" spans="1:6" ht="18.5" x14ac:dyDescent="0.45">
      <c r="A4" s="8" t="s">
        <v>32</v>
      </c>
      <c r="B4" s="17">
        <f>B2+B3</f>
        <v>65800.08</v>
      </c>
      <c r="C4" s="7"/>
      <c r="D4" s="10"/>
      <c r="E4" s="9"/>
      <c r="F4" s="9"/>
    </row>
    <row r="5" spans="1:6" ht="18.5" x14ac:dyDescent="0.45">
      <c r="A5" s="8" t="s">
        <v>26</v>
      </c>
      <c r="B5" s="5">
        <v>11099.68</v>
      </c>
      <c r="C5" s="7"/>
      <c r="D5" s="10"/>
      <c r="E5" s="9"/>
      <c r="F5" s="9"/>
    </row>
    <row r="6" spans="1:6" ht="18.5" x14ac:dyDescent="0.45">
      <c r="A6" s="8"/>
      <c r="B6" s="10" t="s">
        <v>19</v>
      </c>
      <c r="C6" s="7"/>
      <c r="D6" s="9" t="s">
        <v>18</v>
      </c>
      <c r="E6" s="9" t="s">
        <v>5</v>
      </c>
      <c r="F6" s="9" t="s">
        <v>6</v>
      </c>
    </row>
    <row r="7" spans="1:6" ht="18.5" x14ac:dyDescent="0.45">
      <c r="A7" s="1" t="s">
        <v>4</v>
      </c>
      <c r="B7" s="15">
        <v>0</v>
      </c>
      <c r="C7" s="3">
        <v>0</v>
      </c>
      <c r="D7" s="15">
        <v>12815</v>
      </c>
      <c r="E7" s="2">
        <v>12816</v>
      </c>
      <c r="F7" s="15">
        <f>IF(B4&gt;11000,B4-11000,0)</f>
        <v>54800.08</v>
      </c>
    </row>
    <row r="8" spans="1:6" ht="18.5" x14ac:dyDescent="0.45">
      <c r="A8" s="1" t="s">
        <v>1</v>
      </c>
      <c r="B8" s="15">
        <f>D8*C8</f>
        <v>1400</v>
      </c>
      <c r="C8" s="3">
        <v>0.2</v>
      </c>
      <c r="D8" s="15">
        <f>IF(F7&gt;7000,7000,F7-7000)</f>
        <v>7000</v>
      </c>
      <c r="E8" s="2">
        <v>20818</v>
      </c>
      <c r="F8" s="15">
        <f>IF(F7&gt;7000,B4-18000,0)</f>
        <v>47800.08</v>
      </c>
    </row>
    <row r="9" spans="1:6" ht="18.5" x14ac:dyDescent="0.45">
      <c r="A9" s="1" t="s">
        <v>2</v>
      </c>
      <c r="B9" s="15">
        <f t="shared" ref="B9:B13" si="0">D9*C9</f>
        <v>3900</v>
      </c>
      <c r="C9" s="3">
        <v>0.3</v>
      </c>
      <c r="D9" s="15">
        <f>IF(F8&gt;13000,13000,B4-18000)</f>
        <v>13000</v>
      </c>
      <c r="E9" s="2">
        <v>34513</v>
      </c>
      <c r="F9" s="15">
        <f>IF(B4-31000&lt;0,0,B4-31000)</f>
        <v>34800.080000000002</v>
      </c>
    </row>
    <row r="10" spans="1:6" ht="18.5" x14ac:dyDescent="0.45">
      <c r="A10" s="1" t="s">
        <v>3</v>
      </c>
      <c r="B10" s="15">
        <f t="shared" si="0"/>
        <v>11600</v>
      </c>
      <c r="C10" s="3">
        <v>0.4</v>
      </c>
      <c r="D10" s="15">
        <f>IF(F9-29000&lt;0,0,29000)</f>
        <v>29000</v>
      </c>
      <c r="E10" s="2">
        <v>66612</v>
      </c>
      <c r="F10" s="15">
        <f>IF(B4-60000&lt;0,0,B4-60000)</f>
        <v>5800.0800000000017</v>
      </c>
    </row>
    <row r="11" spans="1:6" ht="18.5" x14ac:dyDescent="0.45">
      <c r="A11" s="1" t="s">
        <v>7</v>
      </c>
      <c r="B11" s="15">
        <f t="shared" si="0"/>
        <v>2784.0384000000008</v>
      </c>
      <c r="C11" s="3">
        <v>0.48</v>
      </c>
      <c r="D11" s="15">
        <f>IF(F10&gt;30000,30000,(IF(B4-60000&lt;0,0,B4-60000)))</f>
        <v>5800.0800000000017</v>
      </c>
      <c r="E11" s="2">
        <v>99266</v>
      </c>
      <c r="F11" s="15">
        <f>IF(B4-90000&lt;0,0,B4-90000)</f>
        <v>0</v>
      </c>
    </row>
    <row r="12" spans="1:6" ht="18.5" x14ac:dyDescent="0.45">
      <c r="A12" s="1" t="s">
        <v>8</v>
      </c>
      <c r="B12" s="15">
        <f t="shared" si="0"/>
        <v>0</v>
      </c>
      <c r="C12" s="3">
        <v>0.5</v>
      </c>
      <c r="D12" s="15">
        <f>IF(F11&gt;940000,940000,F11)</f>
        <v>0</v>
      </c>
      <c r="E12" s="2">
        <v>1000000</v>
      </c>
      <c r="F12" s="15">
        <f>IF(B4-1000000&lt;0,0,B4-1000000)</f>
        <v>0</v>
      </c>
    </row>
    <row r="13" spans="1:6" ht="18.5" x14ac:dyDescent="0.45">
      <c r="A13" s="1" t="s">
        <v>9</v>
      </c>
      <c r="B13" s="15">
        <f t="shared" si="0"/>
        <v>0</v>
      </c>
      <c r="C13" s="3">
        <v>0.55000000000000004</v>
      </c>
      <c r="D13" s="15">
        <f>F12</f>
        <v>0</v>
      </c>
      <c r="E13" s="1"/>
      <c r="F13" s="15"/>
    </row>
    <row r="14" spans="1:6" ht="18.5" x14ac:dyDescent="0.45">
      <c r="A14" s="1"/>
      <c r="B14" s="2"/>
      <c r="C14" s="3"/>
      <c r="D14" s="2"/>
      <c r="E14" s="1"/>
      <c r="F14" s="1"/>
    </row>
    <row r="15" spans="1:6" ht="18.5" x14ac:dyDescent="0.45">
      <c r="A15" s="1" t="s">
        <v>21</v>
      </c>
      <c r="B15" s="15">
        <f>D15*C15</f>
        <v>0</v>
      </c>
      <c r="C15" s="11">
        <v>0</v>
      </c>
      <c r="D15" s="15">
        <f>IF((E15-B5)&lt;0,E15,620)</f>
        <v>620</v>
      </c>
      <c r="E15" s="2">
        <v>620</v>
      </c>
      <c r="F15" s="1"/>
    </row>
    <row r="16" spans="1:6" ht="18.5" x14ac:dyDescent="0.45">
      <c r="A16" s="1"/>
      <c r="B16" s="15">
        <f>D16*C16</f>
        <v>628.7808</v>
      </c>
      <c r="C16" s="11">
        <v>0.06</v>
      </c>
      <c r="D16" s="15">
        <f>IF(($B$5-25000)&lt;0,B5-620,24380)</f>
        <v>10479.68</v>
      </c>
      <c r="E16" s="2">
        <v>24380</v>
      </c>
      <c r="F16" s="1"/>
    </row>
    <row r="17" spans="1:6" ht="18.5" x14ac:dyDescent="0.45">
      <c r="A17" s="1"/>
      <c r="B17" s="15">
        <f>D17*C17</f>
        <v>0</v>
      </c>
      <c r="C17" s="11">
        <v>0.27</v>
      </c>
      <c r="D17" s="15">
        <f>IF(($B$5-25000)&lt;0,0,IF($B$5-25000&gt;25000,25000))</f>
        <v>0</v>
      </c>
      <c r="E17" s="2">
        <v>25000</v>
      </c>
      <c r="F17" s="1"/>
    </row>
    <row r="18" spans="1:6" ht="18.5" x14ac:dyDescent="0.45">
      <c r="A18" s="1"/>
      <c r="B18" s="15">
        <f>D18*C18</f>
        <v>0</v>
      </c>
      <c r="C18" s="11">
        <v>0.35749999999999998</v>
      </c>
      <c r="D18" s="15">
        <f>IF(($B$5-50000)&lt;0,0,IF($B$5-50000&gt;25000,33333))</f>
        <v>0</v>
      </c>
      <c r="E18" s="2">
        <v>33333</v>
      </c>
      <c r="F18" s="1"/>
    </row>
    <row r="19" spans="1:6" ht="18.5" x14ac:dyDescent="0.45">
      <c r="A19" s="1" t="s">
        <v>28</v>
      </c>
      <c r="B19" s="2"/>
      <c r="C19" s="11"/>
      <c r="D19" s="15">
        <f>IF(($B$5-83333)&lt;0,0,IF($B$5-833330,$B$5-83333,0))</f>
        <v>0</v>
      </c>
      <c r="E19" s="2"/>
      <c r="F19" s="1"/>
    </row>
    <row r="20" spans="1:6" ht="18.5" x14ac:dyDescent="0.45">
      <c r="A20" s="1" t="s">
        <v>29</v>
      </c>
      <c r="B20" s="2"/>
      <c r="C20" s="1"/>
      <c r="D20" s="1"/>
      <c r="E20" s="2"/>
      <c r="F20" s="1"/>
    </row>
    <row r="21" spans="1:6" ht="18.5" x14ac:dyDescent="0.45">
      <c r="A21" s="1"/>
      <c r="B21" s="2"/>
      <c r="C21" s="1"/>
      <c r="D21" s="1"/>
      <c r="E21" s="2"/>
      <c r="F21" s="1"/>
    </row>
    <row r="22" spans="1:6" ht="18.5" x14ac:dyDescent="0.45">
      <c r="A22" s="4" t="s">
        <v>30</v>
      </c>
      <c r="B22" s="16">
        <v>-421</v>
      </c>
      <c r="C22" s="1"/>
      <c r="D22" s="1"/>
      <c r="E22" s="1"/>
      <c r="F22" s="1"/>
    </row>
    <row r="23" spans="1:6" ht="18.5" x14ac:dyDescent="0.45">
      <c r="A23" s="4" t="s">
        <v>12</v>
      </c>
      <c r="B23" s="16">
        <v>0</v>
      </c>
      <c r="C23" s="1"/>
      <c r="D23" s="1"/>
      <c r="E23" s="1"/>
      <c r="F23" s="1"/>
    </row>
    <row r="24" spans="1:6" ht="18.5" x14ac:dyDescent="0.45">
      <c r="A24" s="4" t="s">
        <v>10</v>
      </c>
      <c r="B24" s="16">
        <v>0</v>
      </c>
      <c r="C24" s="1"/>
      <c r="D24" s="1"/>
      <c r="E24" s="1"/>
      <c r="F24" s="1"/>
    </row>
    <row r="25" spans="1:6" ht="18.5" x14ac:dyDescent="0.45">
      <c r="A25" s="4" t="s">
        <v>16</v>
      </c>
      <c r="B25" s="16">
        <v>0</v>
      </c>
      <c r="C25" s="1"/>
      <c r="D25" s="1"/>
      <c r="E25" s="1"/>
      <c r="F25" s="1"/>
    </row>
    <row r="26" spans="1:6" ht="18.5" x14ac:dyDescent="0.45">
      <c r="A26" s="4" t="s">
        <v>11</v>
      </c>
      <c r="B26" s="16">
        <v>0</v>
      </c>
      <c r="C26" s="1"/>
      <c r="D26" s="1"/>
      <c r="E26" s="1"/>
      <c r="F26" s="1"/>
    </row>
    <row r="27" spans="1:6" ht="18.5" x14ac:dyDescent="0.45">
      <c r="A27" s="4" t="s">
        <v>14</v>
      </c>
      <c r="B27" s="16">
        <v>0</v>
      </c>
      <c r="C27" s="1"/>
      <c r="D27" s="1"/>
      <c r="E27" s="1"/>
      <c r="F27" s="1"/>
    </row>
    <row r="28" spans="1:6" ht="18.5" x14ac:dyDescent="0.45">
      <c r="A28" s="4" t="s">
        <v>15</v>
      </c>
      <c r="B28" s="16">
        <v>0</v>
      </c>
      <c r="C28" s="1"/>
      <c r="D28" s="1"/>
      <c r="E28" s="1"/>
      <c r="F28" s="1"/>
    </row>
    <row r="29" spans="1:6" ht="18.5" x14ac:dyDescent="0.45">
      <c r="A29" s="4" t="s">
        <v>13</v>
      </c>
      <c r="B29" s="16">
        <v>0</v>
      </c>
      <c r="C29" s="1"/>
      <c r="D29" s="1"/>
      <c r="E29" s="1"/>
      <c r="F29" s="1"/>
    </row>
    <row r="30" spans="1:6" ht="18.5" x14ac:dyDescent="0.45">
      <c r="A30" s="1"/>
      <c r="C30" s="1"/>
      <c r="D30" s="1"/>
      <c r="E30" s="1"/>
      <c r="F30" s="1"/>
    </row>
    <row r="31" spans="1:6" ht="18.5" x14ac:dyDescent="0.45">
      <c r="A31" s="1" t="s">
        <v>20</v>
      </c>
      <c r="B31" s="2">
        <f>SUM(B7:B29)</f>
        <v>19891.819200000002</v>
      </c>
      <c r="C31" s="1"/>
      <c r="D31" s="1"/>
      <c r="E31" s="1"/>
      <c r="F31" s="1"/>
    </row>
    <row r="32" spans="1:6" ht="18.5" x14ac:dyDescent="0.45">
      <c r="A32" s="1"/>
    </row>
    <row r="33" spans="1:2" ht="18.5" x14ac:dyDescent="0.45">
      <c r="A33" s="6" t="s">
        <v>17</v>
      </c>
    </row>
    <row r="34" spans="1:2" ht="15" thickBot="1" x14ac:dyDescent="0.4"/>
    <row r="35" spans="1:2" ht="15" thickTop="1" x14ac:dyDescent="0.35">
      <c r="A35" s="14" t="s">
        <v>27</v>
      </c>
    </row>
    <row r="36" spans="1:2" x14ac:dyDescent="0.35">
      <c r="A36" s="12" t="s">
        <v>22</v>
      </c>
    </row>
    <row r="37" spans="1:2" x14ac:dyDescent="0.35">
      <c r="A37" s="12" t="s">
        <v>25</v>
      </c>
    </row>
    <row r="38" spans="1:2" x14ac:dyDescent="0.35">
      <c r="A38" s="12" t="s">
        <v>24</v>
      </c>
    </row>
    <row r="39" spans="1:2" ht="15" thickBot="1" x14ac:dyDescent="0.4">
      <c r="A39" s="13" t="s">
        <v>23</v>
      </c>
    </row>
    <row r="40" spans="1:2" ht="15" thickTop="1" x14ac:dyDescent="0.35"/>
    <row r="41" spans="1:2" ht="18.5" x14ac:dyDescent="0.45">
      <c r="A41" s="18" t="s">
        <v>33</v>
      </c>
      <c r="B41" s="5">
        <v>3000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87020-C263-45E6-86C5-8380D90ACA25}">
  <dimension ref="A1:F41"/>
  <sheetViews>
    <sheetView workbookViewId="0">
      <selection activeCell="B23" sqref="B23"/>
    </sheetView>
  </sheetViews>
  <sheetFormatPr baseColWidth="10" defaultRowHeight="14.5" x14ac:dyDescent="0.35"/>
  <cols>
    <col min="1" max="1" width="53.1796875" bestFit="1" customWidth="1"/>
    <col min="2" max="2" width="14.81640625" bestFit="1" customWidth="1"/>
    <col min="3" max="3" width="8.54296875" bestFit="1" customWidth="1"/>
    <col min="4" max="4" width="17.81640625" bestFit="1" customWidth="1"/>
    <col min="5" max="5" width="16.26953125" bestFit="1" customWidth="1"/>
    <col min="6" max="6" width="13" bestFit="1" customWidth="1"/>
  </cols>
  <sheetData>
    <row r="1" spans="1:6" ht="18.5" x14ac:dyDescent="0.45">
      <c r="A1" s="1"/>
      <c r="B1" s="2"/>
      <c r="C1" s="1"/>
      <c r="E1" s="1"/>
      <c r="F1" s="1"/>
    </row>
    <row r="2" spans="1:6" ht="18.5" x14ac:dyDescent="0.45">
      <c r="A2" s="8" t="s">
        <v>0</v>
      </c>
      <c r="B2" s="5">
        <v>65932.08</v>
      </c>
      <c r="C2" s="7"/>
      <c r="D2" s="10">
        <f>SUM(D7:D13)</f>
        <v>65800.08</v>
      </c>
      <c r="E2" s="9"/>
      <c r="F2" s="9"/>
    </row>
    <row r="3" spans="1:6" ht="18.5" x14ac:dyDescent="0.45">
      <c r="A3" s="8" t="s">
        <v>31</v>
      </c>
      <c r="B3" s="17">
        <v>-132</v>
      </c>
      <c r="C3" s="7"/>
      <c r="D3" s="10"/>
      <c r="E3" s="9"/>
      <c r="F3" s="9"/>
    </row>
    <row r="4" spans="1:6" ht="18.5" x14ac:dyDescent="0.45">
      <c r="A4" s="8" t="s">
        <v>32</v>
      </c>
      <c r="B4" s="17">
        <f>B2+B3</f>
        <v>65800.08</v>
      </c>
      <c r="C4" s="7"/>
      <c r="D4" s="10"/>
      <c r="E4" s="9"/>
      <c r="F4" s="9"/>
    </row>
    <row r="5" spans="1:6" ht="18.5" x14ac:dyDescent="0.45">
      <c r="A5" s="8" t="s">
        <v>26</v>
      </c>
      <c r="B5" s="5">
        <v>11099.68</v>
      </c>
      <c r="C5" s="7"/>
      <c r="D5" s="10"/>
      <c r="E5" s="9"/>
      <c r="F5" s="9"/>
    </row>
    <row r="6" spans="1:6" ht="18.5" x14ac:dyDescent="0.45">
      <c r="A6" s="8"/>
      <c r="B6" s="10" t="s">
        <v>19</v>
      </c>
      <c r="C6" s="7"/>
      <c r="D6" s="9" t="s">
        <v>18</v>
      </c>
      <c r="E6" s="9" t="s">
        <v>5</v>
      </c>
      <c r="F6" s="9" t="s">
        <v>6</v>
      </c>
    </row>
    <row r="7" spans="1:6" ht="18.5" x14ac:dyDescent="0.45">
      <c r="A7" s="1" t="s">
        <v>4</v>
      </c>
      <c r="B7" s="15">
        <v>0</v>
      </c>
      <c r="C7" s="3">
        <v>0</v>
      </c>
      <c r="D7" s="15">
        <f>IF(B4&gt;11000,11000,B4)</f>
        <v>11000</v>
      </c>
      <c r="E7" s="2">
        <v>11693</v>
      </c>
      <c r="F7" s="15">
        <f>IF(B4&gt;11000,B4-11000,0)</f>
        <v>54800.08</v>
      </c>
    </row>
    <row r="8" spans="1:6" ht="18.5" x14ac:dyDescent="0.45">
      <c r="A8" s="1" t="s">
        <v>1</v>
      </c>
      <c r="B8" s="15">
        <f>D8*C8</f>
        <v>1400</v>
      </c>
      <c r="C8" s="3">
        <v>0.2</v>
      </c>
      <c r="D8" s="15">
        <f>IF(F7&gt;7000,7000,F7-7000)</f>
        <v>7000</v>
      </c>
      <c r="E8" s="2">
        <v>19134</v>
      </c>
      <c r="F8" s="15">
        <f>IF(F7&gt;7000,B4-18000,0)</f>
        <v>47800.08</v>
      </c>
    </row>
    <row r="9" spans="1:6" ht="18.5" x14ac:dyDescent="0.45">
      <c r="A9" s="1" t="s">
        <v>2</v>
      </c>
      <c r="B9" s="15">
        <f t="shared" ref="B9:B13" si="0">D9*C9</f>
        <v>3900</v>
      </c>
      <c r="C9" s="3">
        <v>0.3</v>
      </c>
      <c r="D9" s="15">
        <f>IF(F8&gt;13000,13000,B4-18000)</f>
        <v>13000</v>
      </c>
      <c r="E9" s="2">
        <v>32075</v>
      </c>
      <c r="F9" s="15">
        <f>IF(B4-31000&lt;0,0,B4-31000)</f>
        <v>34800.080000000002</v>
      </c>
    </row>
    <row r="10" spans="1:6" ht="18.5" x14ac:dyDescent="0.45">
      <c r="A10" s="1" t="s">
        <v>3</v>
      </c>
      <c r="B10" s="15">
        <f t="shared" si="0"/>
        <v>11890</v>
      </c>
      <c r="C10" s="3">
        <v>0.41</v>
      </c>
      <c r="D10" s="15">
        <f>IF(F9-29000&lt;0,0,29000)</f>
        <v>29000</v>
      </c>
      <c r="E10" s="2">
        <v>62080</v>
      </c>
      <c r="F10" s="15">
        <f>IF(B4-60000&lt;0,0,B4-60000)</f>
        <v>5800.0800000000017</v>
      </c>
    </row>
    <row r="11" spans="1:6" ht="18.5" x14ac:dyDescent="0.45">
      <c r="A11" s="1" t="s">
        <v>7</v>
      </c>
      <c r="B11" s="15">
        <f t="shared" si="0"/>
        <v>2784.0384000000008</v>
      </c>
      <c r="C11" s="3">
        <v>0.48</v>
      </c>
      <c r="D11" s="15">
        <f>IF(F10&gt;30000,30000,(IF(B4-60000&lt;0,0,B4-60000)))</f>
        <v>5800.0800000000017</v>
      </c>
      <c r="E11" s="2">
        <v>93120</v>
      </c>
      <c r="F11" s="15">
        <f>IF(B4-90000&lt;0,0,B4-90000)</f>
        <v>0</v>
      </c>
    </row>
    <row r="12" spans="1:6" ht="18.5" x14ac:dyDescent="0.45">
      <c r="A12" s="1" t="s">
        <v>8</v>
      </c>
      <c r="B12" s="15">
        <f t="shared" si="0"/>
        <v>0</v>
      </c>
      <c r="C12" s="3">
        <v>0.5</v>
      </c>
      <c r="D12" s="15">
        <f>IF(F11&gt;940000,940000,F11)</f>
        <v>0</v>
      </c>
      <c r="E12" s="2">
        <v>1000000</v>
      </c>
      <c r="F12" s="15">
        <f>IF(B4-1000000&lt;0,0,B4-1000000)</f>
        <v>0</v>
      </c>
    </row>
    <row r="13" spans="1:6" ht="18.5" x14ac:dyDescent="0.45">
      <c r="A13" s="1" t="s">
        <v>9</v>
      </c>
      <c r="B13" s="15">
        <f t="shared" si="0"/>
        <v>0</v>
      </c>
      <c r="C13" s="3">
        <v>0.55000000000000004</v>
      </c>
      <c r="D13" s="15">
        <f>F12</f>
        <v>0</v>
      </c>
      <c r="E13" s="1"/>
      <c r="F13" s="15"/>
    </row>
    <row r="14" spans="1:6" ht="18.5" x14ac:dyDescent="0.45">
      <c r="A14" s="1"/>
      <c r="B14" s="2"/>
      <c r="C14" s="3"/>
      <c r="D14" s="2"/>
      <c r="E14" s="1"/>
      <c r="F14" s="1"/>
    </row>
    <row r="15" spans="1:6" ht="18.5" x14ac:dyDescent="0.45">
      <c r="A15" s="1" t="s">
        <v>21</v>
      </c>
      <c r="B15" s="15">
        <f>D15*C15</f>
        <v>0</v>
      </c>
      <c r="C15" s="11">
        <v>0</v>
      </c>
      <c r="D15" s="15">
        <f>IF((E15-B5)&lt;0,E15,620)</f>
        <v>620</v>
      </c>
      <c r="E15" s="2">
        <v>620</v>
      </c>
      <c r="F15" s="1"/>
    </row>
    <row r="16" spans="1:6" ht="18.5" x14ac:dyDescent="0.45">
      <c r="A16" s="1"/>
      <c r="B16" s="15">
        <f>D16*C16</f>
        <v>628.7808</v>
      </c>
      <c r="C16" s="11">
        <v>0.06</v>
      </c>
      <c r="D16" s="15">
        <f>IF(($B$5-25000)&lt;0,B5-620,24380)</f>
        <v>10479.68</v>
      </c>
      <c r="E16" s="2">
        <v>24380</v>
      </c>
      <c r="F16" s="1"/>
    </row>
    <row r="17" spans="1:6" ht="18.5" x14ac:dyDescent="0.45">
      <c r="A17" s="1"/>
      <c r="B17" s="15">
        <f>D17*C17</f>
        <v>0</v>
      </c>
      <c r="C17" s="11">
        <v>0.27</v>
      </c>
      <c r="D17" s="15">
        <f>IF(($B$5-25000)&lt;0,0,IF($B$5-25000&gt;25000,25000))</f>
        <v>0</v>
      </c>
      <c r="E17" s="2">
        <v>25000</v>
      </c>
      <c r="F17" s="1"/>
    </row>
    <row r="18" spans="1:6" ht="18.5" x14ac:dyDescent="0.45">
      <c r="A18" s="1"/>
      <c r="B18" s="15">
        <f>D18*C18</f>
        <v>0</v>
      </c>
      <c r="C18" s="11">
        <v>0.35749999999999998</v>
      </c>
      <c r="D18" s="15">
        <f>IF(($B$5-50000)&lt;0,0,IF($B$5-50000&gt;25000,33333))</f>
        <v>0</v>
      </c>
      <c r="E18" s="2">
        <v>33333</v>
      </c>
      <c r="F18" s="1"/>
    </row>
    <row r="19" spans="1:6" ht="18.5" x14ac:dyDescent="0.45">
      <c r="A19" s="1" t="s">
        <v>28</v>
      </c>
      <c r="B19" s="2"/>
      <c r="C19" s="11"/>
      <c r="D19" s="15">
        <f>IF(($B$5-83333)&lt;0,0,IF($B$5-833330,$B$5-83333,0))</f>
        <v>0</v>
      </c>
      <c r="E19" s="2"/>
      <c r="F19" s="1"/>
    </row>
    <row r="20" spans="1:6" ht="18.5" x14ac:dyDescent="0.45">
      <c r="A20" s="1" t="s">
        <v>29</v>
      </c>
      <c r="B20" s="2"/>
      <c r="C20" s="1"/>
      <c r="D20" s="1"/>
      <c r="E20" s="2"/>
      <c r="F20" s="1"/>
    </row>
    <row r="21" spans="1:6" ht="18.5" x14ac:dyDescent="0.45">
      <c r="A21" s="1"/>
      <c r="B21" s="2"/>
      <c r="C21" s="1"/>
      <c r="D21" s="1"/>
      <c r="E21" s="2"/>
      <c r="F21" s="1"/>
    </row>
    <row r="22" spans="1:6" ht="18.5" x14ac:dyDescent="0.45">
      <c r="A22" s="4" t="s">
        <v>30</v>
      </c>
      <c r="B22" s="16">
        <v>-421</v>
      </c>
      <c r="C22" s="1"/>
      <c r="D22" s="1"/>
      <c r="E22" s="1"/>
      <c r="F22" s="1"/>
    </row>
    <row r="23" spans="1:6" ht="18.5" x14ac:dyDescent="0.45">
      <c r="A23" s="4" t="s">
        <v>12</v>
      </c>
      <c r="B23" s="16">
        <v>0</v>
      </c>
      <c r="C23" s="1"/>
      <c r="D23" s="1"/>
      <c r="E23" s="1"/>
      <c r="F23" s="1"/>
    </row>
    <row r="24" spans="1:6" ht="18.5" x14ac:dyDescent="0.45">
      <c r="A24" s="4" t="s">
        <v>10</v>
      </c>
      <c r="B24" s="16">
        <v>0</v>
      </c>
      <c r="C24" s="1"/>
      <c r="D24" s="1"/>
      <c r="E24" s="1"/>
      <c r="F24" s="1"/>
    </row>
    <row r="25" spans="1:6" ht="18.5" x14ac:dyDescent="0.45">
      <c r="A25" s="4" t="s">
        <v>16</v>
      </c>
      <c r="B25" s="16">
        <v>0</v>
      </c>
      <c r="C25" s="1"/>
      <c r="D25" s="1"/>
      <c r="E25" s="1"/>
      <c r="F25" s="1"/>
    </row>
    <row r="26" spans="1:6" ht="18.5" x14ac:dyDescent="0.45">
      <c r="A26" s="4" t="s">
        <v>11</v>
      </c>
      <c r="B26" s="16">
        <v>0</v>
      </c>
      <c r="C26" s="1"/>
      <c r="D26" s="1"/>
      <c r="E26" s="1"/>
      <c r="F26" s="1"/>
    </row>
    <row r="27" spans="1:6" ht="18.5" x14ac:dyDescent="0.45">
      <c r="A27" s="4" t="s">
        <v>14</v>
      </c>
      <c r="B27" s="16">
        <v>0</v>
      </c>
      <c r="C27" s="1"/>
      <c r="D27" s="1"/>
      <c r="E27" s="1"/>
      <c r="F27" s="1"/>
    </row>
    <row r="28" spans="1:6" ht="18.5" x14ac:dyDescent="0.45">
      <c r="A28" s="4" t="s">
        <v>15</v>
      </c>
      <c r="B28" s="16">
        <v>0</v>
      </c>
      <c r="C28" s="1"/>
      <c r="D28" s="1"/>
      <c r="E28" s="1"/>
      <c r="F28" s="1"/>
    </row>
    <row r="29" spans="1:6" ht="18.5" x14ac:dyDescent="0.45">
      <c r="A29" s="4" t="s">
        <v>13</v>
      </c>
      <c r="B29" s="16">
        <v>0</v>
      </c>
      <c r="C29" s="1"/>
      <c r="D29" s="1"/>
      <c r="E29" s="1"/>
      <c r="F29" s="1"/>
    </row>
    <row r="30" spans="1:6" ht="18.5" x14ac:dyDescent="0.45">
      <c r="A30" s="1"/>
      <c r="C30" s="1"/>
      <c r="D30" s="1"/>
      <c r="E30" s="1"/>
      <c r="F30" s="1"/>
    </row>
    <row r="31" spans="1:6" ht="18.5" x14ac:dyDescent="0.45">
      <c r="A31" s="1" t="s">
        <v>20</v>
      </c>
      <c r="B31" s="2">
        <f>SUM(B7:B29)</f>
        <v>20181.819200000002</v>
      </c>
      <c r="C31" s="1"/>
      <c r="D31" s="1"/>
      <c r="E31" s="1"/>
      <c r="F31" s="1"/>
    </row>
    <row r="32" spans="1:6" ht="18.5" x14ac:dyDescent="0.45">
      <c r="A32" s="1"/>
    </row>
    <row r="33" spans="1:2" ht="18.5" x14ac:dyDescent="0.45">
      <c r="A33" s="6" t="s">
        <v>17</v>
      </c>
    </row>
    <row r="34" spans="1:2" ht="15" thickBot="1" x14ac:dyDescent="0.4"/>
    <row r="35" spans="1:2" ht="15" thickTop="1" x14ac:dyDescent="0.35">
      <c r="A35" s="14" t="s">
        <v>27</v>
      </c>
    </row>
    <row r="36" spans="1:2" x14ac:dyDescent="0.35">
      <c r="A36" s="12" t="s">
        <v>22</v>
      </c>
    </row>
    <row r="37" spans="1:2" x14ac:dyDescent="0.35">
      <c r="A37" s="12" t="s">
        <v>25</v>
      </c>
    </row>
    <row r="38" spans="1:2" x14ac:dyDescent="0.35">
      <c r="A38" s="12" t="s">
        <v>24</v>
      </c>
    </row>
    <row r="39" spans="1:2" ht="15" thickBot="1" x14ac:dyDescent="0.4">
      <c r="A39" s="13" t="s">
        <v>23</v>
      </c>
    </row>
    <row r="40" spans="1:2" ht="15" thickTop="1" x14ac:dyDescent="0.35"/>
    <row r="41" spans="1:2" ht="18.5" x14ac:dyDescent="0.45">
      <c r="A41" s="18" t="s">
        <v>33</v>
      </c>
      <c r="B41" s="5">
        <v>3000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0CE5-8DE2-42E5-A60E-0E8E6ACC2CA6}">
  <dimension ref="A1:G41"/>
  <sheetViews>
    <sheetView workbookViewId="0">
      <selection sqref="A1:F41"/>
    </sheetView>
  </sheetViews>
  <sheetFormatPr baseColWidth="10" defaultRowHeight="14.5" x14ac:dyDescent="0.35"/>
  <cols>
    <col min="1" max="1" width="53.1796875" bestFit="1" customWidth="1"/>
    <col min="2" max="2" width="18.1796875" bestFit="1" customWidth="1"/>
    <col min="3" max="3" width="11.54296875" bestFit="1" customWidth="1"/>
    <col min="4" max="4" width="19.453125" bestFit="1" customWidth="1"/>
    <col min="5" max="6" width="18.1796875" bestFit="1" customWidth="1"/>
  </cols>
  <sheetData>
    <row r="1" spans="1:7" ht="18.5" x14ac:dyDescent="0.45">
      <c r="A1" s="1"/>
      <c r="B1" s="2"/>
      <c r="C1" s="1"/>
      <c r="E1" s="1"/>
      <c r="F1" s="1"/>
      <c r="G1" s="1"/>
    </row>
    <row r="2" spans="1:7" ht="18.5" x14ac:dyDescent="0.45">
      <c r="A2" s="8" t="s">
        <v>0</v>
      </c>
      <c r="B2" s="5">
        <v>65932.08</v>
      </c>
      <c r="C2" s="7"/>
      <c r="D2" s="10">
        <f>SUM(D7:D13)</f>
        <v>65800.08</v>
      </c>
      <c r="E2" s="9"/>
      <c r="F2" s="9"/>
      <c r="G2" s="1"/>
    </row>
    <row r="3" spans="1:7" ht="18.5" x14ac:dyDescent="0.45">
      <c r="A3" s="8" t="s">
        <v>31</v>
      </c>
      <c r="B3" s="17">
        <v>-132</v>
      </c>
      <c r="C3" s="7"/>
      <c r="D3" s="10"/>
      <c r="E3" s="9"/>
      <c r="F3" s="9"/>
      <c r="G3" s="1"/>
    </row>
    <row r="4" spans="1:7" ht="18.5" x14ac:dyDescent="0.45">
      <c r="A4" s="8" t="s">
        <v>32</v>
      </c>
      <c r="B4" s="17">
        <f>B2+B3</f>
        <v>65800.08</v>
      </c>
      <c r="C4" s="7"/>
      <c r="D4" s="10"/>
      <c r="E4" s="9"/>
      <c r="F4" s="9"/>
      <c r="G4" s="1"/>
    </row>
    <row r="5" spans="1:7" ht="18.5" x14ac:dyDescent="0.45">
      <c r="A5" s="8" t="s">
        <v>26</v>
      </c>
      <c r="B5" s="5">
        <v>11099.68</v>
      </c>
      <c r="C5" s="7"/>
      <c r="D5" s="10"/>
      <c r="E5" s="9"/>
      <c r="F5" s="9"/>
      <c r="G5" s="1"/>
    </row>
    <row r="6" spans="1:7" ht="18.5" x14ac:dyDescent="0.45">
      <c r="A6" s="8"/>
      <c r="B6" s="10" t="s">
        <v>19</v>
      </c>
      <c r="C6" s="7"/>
      <c r="D6" s="9" t="s">
        <v>18</v>
      </c>
      <c r="E6" s="9" t="s">
        <v>5</v>
      </c>
      <c r="F6" s="9" t="s">
        <v>6</v>
      </c>
      <c r="G6" s="1"/>
    </row>
    <row r="7" spans="1:7" ht="18.5" x14ac:dyDescent="0.45">
      <c r="A7" s="1" t="s">
        <v>4</v>
      </c>
      <c r="B7" s="15">
        <v>0</v>
      </c>
      <c r="C7" s="3">
        <v>0</v>
      </c>
      <c r="D7" s="15">
        <f>IF(B4&gt;11000,11000,B4)</f>
        <v>11000</v>
      </c>
      <c r="E7" s="2">
        <v>11000</v>
      </c>
      <c r="F7" s="15">
        <f>IF(B4&gt;11000,B4-11000,0)</f>
        <v>54800.08</v>
      </c>
      <c r="G7" s="1"/>
    </row>
    <row r="8" spans="1:7" ht="18.5" x14ac:dyDescent="0.45">
      <c r="A8" s="1" t="s">
        <v>1</v>
      </c>
      <c r="B8" s="15">
        <f>D8*C8</f>
        <v>1400</v>
      </c>
      <c r="C8" s="3">
        <v>0.2</v>
      </c>
      <c r="D8" s="15">
        <f>IF(F7&gt;7000,7000,F7-7000)</f>
        <v>7000</v>
      </c>
      <c r="E8" s="2">
        <v>18000</v>
      </c>
      <c r="F8" s="15">
        <f>IF(F7&gt;7000,B4-18000,0)</f>
        <v>47800.08</v>
      </c>
      <c r="G8" s="1"/>
    </row>
    <row r="9" spans="1:7" ht="18.5" x14ac:dyDescent="0.45">
      <c r="A9" s="1" t="s">
        <v>2</v>
      </c>
      <c r="B9" s="15">
        <f t="shared" ref="B9:B13" si="0">D9*C9</f>
        <v>4550</v>
      </c>
      <c r="C9" s="3">
        <v>0.35</v>
      </c>
      <c r="D9" s="15">
        <f>IF(F8&gt;13000,13000,B4-18000)</f>
        <v>13000</v>
      </c>
      <c r="E9" s="2">
        <v>31000</v>
      </c>
      <c r="F9" s="15">
        <f>IF(B4-31000&lt;0,0,B4-31000)</f>
        <v>34800.080000000002</v>
      </c>
      <c r="G9" s="1"/>
    </row>
    <row r="10" spans="1:7" ht="18.5" x14ac:dyDescent="0.45">
      <c r="A10" s="1" t="s">
        <v>3</v>
      </c>
      <c r="B10" s="15">
        <f t="shared" si="0"/>
        <v>12180</v>
      </c>
      <c r="C10" s="3">
        <v>0.42</v>
      </c>
      <c r="D10" s="15">
        <f>IF(F9-29000&lt;0,0,29000)</f>
        <v>29000</v>
      </c>
      <c r="E10" s="2">
        <v>60000</v>
      </c>
      <c r="F10" s="15">
        <f>IF(B4-60000&lt;0,0,B4-60000)</f>
        <v>5800.0800000000017</v>
      </c>
      <c r="G10" s="1"/>
    </row>
    <row r="11" spans="1:7" ht="18.5" x14ac:dyDescent="0.45">
      <c r="A11" s="1" t="s">
        <v>7</v>
      </c>
      <c r="B11" s="15">
        <f t="shared" si="0"/>
        <v>2784.0384000000008</v>
      </c>
      <c r="C11" s="3">
        <v>0.48</v>
      </c>
      <c r="D11" s="15">
        <f>IF(F10&gt;30000,30000,(IF(B4-60000&lt;0,0,B4-60000)))</f>
        <v>5800.0800000000017</v>
      </c>
      <c r="E11" s="2">
        <v>90000</v>
      </c>
      <c r="F11" s="15">
        <f>IF(B4-90000&lt;0,0,B4-90000)</f>
        <v>0</v>
      </c>
      <c r="G11" s="1"/>
    </row>
    <row r="12" spans="1:7" ht="18.5" x14ac:dyDescent="0.45">
      <c r="A12" s="1" t="s">
        <v>8</v>
      </c>
      <c r="B12" s="15">
        <f t="shared" si="0"/>
        <v>0</v>
      </c>
      <c r="C12" s="3">
        <v>0.5</v>
      </c>
      <c r="D12" s="15">
        <f>IF(F11&gt;940000,940000,F11)</f>
        <v>0</v>
      </c>
      <c r="E12" s="2">
        <v>1000000</v>
      </c>
      <c r="F12" s="15">
        <f>IF(B4-1000000&lt;0,0,B4-1000000)</f>
        <v>0</v>
      </c>
      <c r="G12" s="1"/>
    </row>
    <row r="13" spans="1:7" ht="18.5" x14ac:dyDescent="0.45">
      <c r="A13" s="1" t="s">
        <v>9</v>
      </c>
      <c r="B13" s="15">
        <f t="shared" si="0"/>
        <v>0</v>
      </c>
      <c r="C13" s="3">
        <v>0.55000000000000004</v>
      </c>
      <c r="D13" s="15">
        <f>F12</f>
        <v>0</v>
      </c>
      <c r="E13" s="1"/>
      <c r="F13" s="15"/>
      <c r="G13" s="1"/>
    </row>
    <row r="14" spans="1:7" ht="18.5" x14ac:dyDescent="0.45">
      <c r="A14" s="1"/>
      <c r="B14" s="2"/>
      <c r="C14" s="3"/>
      <c r="D14" s="2"/>
      <c r="E14" s="1"/>
      <c r="F14" s="1"/>
      <c r="G14" s="1"/>
    </row>
    <row r="15" spans="1:7" ht="18.5" x14ac:dyDescent="0.45">
      <c r="A15" s="1" t="s">
        <v>21</v>
      </c>
      <c r="B15" s="15">
        <f>D15*C15</f>
        <v>0</v>
      </c>
      <c r="C15" s="11">
        <v>0</v>
      </c>
      <c r="D15" s="15">
        <f>IF((E15-B5)&lt;0,E15,620)</f>
        <v>620</v>
      </c>
      <c r="E15" s="2">
        <v>620</v>
      </c>
      <c r="F15" s="1"/>
      <c r="G15" s="1"/>
    </row>
    <row r="16" spans="1:7" ht="18.5" x14ac:dyDescent="0.45">
      <c r="A16" s="1"/>
      <c r="B16" s="15">
        <f>D16*C16</f>
        <v>628.7808</v>
      </c>
      <c r="C16" s="11">
        <v>0.06</v>
      </c>
      <c r="D16" s="15">
        <f>IF(($B$5-25000)&lt;0,B5-620,24380)</f>
        <v>10479.68</v>
      </c>
      <c r="E16" s="2">
        <v>24380</v>
      </c>
      <c r="F16" s="1"/>
      <c r="G16" s="1"/>
    </row>
    <row r="17" spans="1:7" ht="18.5" x14ac:dyDescent="0.45">
      <c r="A17" s="1"/>
      <c r="B17" s="15">
        <f>D17*C17</f>
        <v>0</v>
      </c>
      <c r="C17" s="11">
        <v>0.27</v>
      </c>
      <c r="D17" s="15">
        <f>IF(($B$5-25000)&lt;0,0,IF($B$5-25000&gt;25000,25000))</f>
        <v>0</v>
      </c>
      <c r="E17" s="2">
        <v>25000</v>
      </c>
      <c r="F17" s="1"/>
      <c r="G17" s="1"/>
    </row>
    <row r="18" spans="1:7" ht="18.5" x14ac:dyDescent="0.45">
      <c r="A18" s="1"/>
      <c r="B18" s="15">
        <f>D18*C18</f>
        <v>0</v>
      </c>
      <c r="C18" s="11">
        <v>0.35749999999999998</v>
      </c>
      <c r="D18" s="15">
        <f>IF(($B$5-50000)&lt;0,0,IF($B$5-50000&gt;25000,33333))</f>
        <v>0</v>
      </c>
      <c r="E18" s="2">
        <v>33333</v>
      </c>
      <c r="F18" s="1"/>
      <c r="G18" s="1"/>
    </row>
    <row r="19" spans="1:7" ht="18.5" x14ac:dyDescent="0.45">
      <c r="A19" s="1" t="s">
        <v>28</v>
      </c>
      <c r="B19" s="2"/>
      <c r="C19" s="11"/>
      <c r="D19" s="15">
        <f>IF(($B$5-83333)&lt;0,0,IF($B$5-833330,$B$5-83333,0))</f>
        <v>0</v>
      </c>
      <c r="E19" s="2"/>
      <c r="F19" s="1"/>
      <c r="G19" s="1"/>
    </row>
    <row r="20" spans="1:7" ht="18.5" x14ac:dyDescent="0.45">
      <c r="A20" s="1" t="s">
        <v>29</v>
      </c>
      <c r="B20" s="2"/>
      <c r="C20" s="1"/>
      <c r="D20" s="1"/>
      <c r="E20" s="2"/>
      <c r="F20" s="1"/>
      <c r="G20" s="1"/>
    </row>
    <row r="21" spans="1:7" ht="18.5" x14ac:dyDescent="0.45">
      <c r="A21" s="1"/>
      <c r="B21" s="2"/>
      <c r="C21" s="1"/>
      <c r="D21" s="1"/>
      <c r="E21" s="2"/>
      <c r="F21" s="1"/>
      <c r="G21" s="1"/>
    </row>
    <row r="22" spans="1:7" ht="18.5" x14ac:dyDescent="0.45">
      <c r="A22" s="4" t="s">
        <v>30</v>
      </c>
      <c r="B22" s="16">
        <v>-400</v>
      </c>
      <c r="C22" s="1"/>
      <c r="D22" s="1"/>
      <c r="E22" s="1"/>
      <c r="F22" s="1"/>
      <c r="G22" s="1"/>
    </row>
    <row r="23" spans="1:7" ht="18.5" x14ac:dyDescent="0.45">
      <c r="A23" s="4" t="s">
        <v>12</v>
      </c>
      <c r="B23" s="16">
        <v>0</v>
      </c>
      <c r="C23" s="1"/>
      <c r="D23" s="1"/>
      <c r="E23" s="1"/>
      <c r="F23" s="1"/>
      <c r="G23" s="1"/>
    </row>
    <row r="24" spans="1:7" ht="18.5" x14ac:dyDescent="0.45">
      <c r="A24" s="4" t="s">
        <v>10</v>
      </c>
      <c r="B24" s="16">
        <v>0</v>
      </c>
      <c r="C24" s="1"/>
      <c r="D24" s="1"/>
      <c r="E24" s="1"/>
      <c r="F24" s="1"/>
      <c r="G24" s="1"/>
    </row>
    <row r="25" spans="1:7" ht="18.5" x14ac:dyDescent="0.45">
      <c r="A25" s="4" t="s">
        <v>16</v>
      </c>
      <c r="B25" s="16">
        <v>0</v>
      </c>
      <c r="C25" s="1"/>
      <c r="D25" s="1"/>
      <c r="E25" s="1"/>
      <c r="F25" s="1"/>
      <c r="G25" s="1"/>
    </row>
    <row r="26" spans="1:7" ht="18.5" x14ac:dyDescent="0.45">
      <c r="A26" s="4" t="s">
        <v>11</v>
      </c>
      <c r="B26" s="16">
        <v>0</v>
      </c>
      <c r="C26" s="1"/>
      <c r="D26" s="1"/>
      <c r="E26" s="1"/>
      <c r="F26" s="1"/>
      <c r="G26" s="1"/>
    </row>
    <row r="27" spans="1:7" ht="18.5" x14ac:dyDescent="0.45">
      <c r="A27" s="4" t="s">
        <v>14</v>
      </c>
      <c r="B27" s="16">
        <v>0</v>
      </c>
      <c r="C27" s="1"/>
      <c r="D27" s="1"/>
      <c r="E27" s="1"/>
      <c r="F27" s="1"/>
      <c r="G27" s="1"/>
    </row>
    <row r="28" spans="1:7" ht="18.5" x14ac:dyDescent="0.45">
      <c r="A28" s="4" t="s">
        <v>15</v>
      </c>
      <c r="B28" s="16">
        <v>0</v>
      </c>
      <c r="C28" s="1"/>
      <c r="D28" s="1"/>
      <c r="E28" s="1"/>
      <c r="F28" s="1"/>
      <c r="G28" s="1"/>
    </row>
    <row r="29" spans="1:7" ht="18.5" x14ac:dyDescent="0.45">
      <c r="A29" s="4" t="s">
        <v>13</v>
      </c>
      <c r="B29" s="16">
        <v>0</v>
      </c>
      <c r="C29" s="1"/>
      <c r="D29" s="1"/>
      <c r="E29" s="1"/>
      <c r="F29" s="1"/>
      <c r="G29" s="1"/>
    </row>
    <row r="30" spans="1:7" ht="18.5" x14ac:dyDescent="0.45">
      <c r="A30" s="1"/>
      <c r="C30" s="1"/>
      <c r="D30" s="1"/>
      <c r="E30" s="1"/>
      <c r="F30" s="1"/>
      <c r="G30" s="1"/>
    </row>
    <row r="31" spans="1:7" ht="18.5" x14ac:dyDescent="0.45">
      <c r="A31" s="1" t="s">
        <v>20</v>
      </c>
      <c r="B31" s="2">
        <f>SUM(B7:B29)</f>
        <v>21142.819200000002</v>
      </c>
      <c r="C31" s="1"/>
      <c r="D31" s="1"/>
      <c r="E31" s="1"/>
      <c r="F31" s="1"/>
      <c r="G31" s="1"/>
    </row>
    <row r="32" spans="1:7" ht="18.5" x14ac:dyDescent="0.45">
      <c r="A32" s="1"/>
    </row>
    <row r="33" spans="1:2" ht="18.5" x14ac:dyDescent="0.45">
      <c r="A33" s="6" t="s">
        <v>17</v>
      </c>
    </row>
    <row r="34" spans="1:2" ht="15" thickBot="1" x14ac:dyDescent="0.4"/>
    <row r="35" spans="1:2" ht="15" thickTop="1" x14ac:dyDescent="0.35">
      <c r="A35" s="14" t="s">
        <v>27</v>
      </c>
    </row>
    <row r="36" spans="1:2" x14ac:dyDescent="0.35">
      <c r="A36" s="12" t="s">
        <v>22</v>
      </c>
    </row>
    <row r="37" spans="1:2" x14ac:dyDescent="0.35">
      <c r="A37" s="12" t="s">
        <v>25</v>
      </c>
    </row>
    <row r="38" spans="1:2" x14ac:dyDescent="0.35">
      <c r="A38" s="12" t="s">
        <v>24</v>
      </c>
    </row>
    <row r="39" spans="1:2" ht="15" thickBot="1" x14ac:dyDescent="0.4">
      <c r="A39" s="13" t="s">
        <v>23</v>
      </c>
    </row>
    <row r="40" spans="1:2" ht="15" thickTop="1" x14ac:dyDescent="0.35"/>
    <row r="41" spans="1:2" ht="18.5" x14ac:dyDescent="0.45">
      <c r="A41" s="18" t="s">
        <v>33</v>
      </c>
      <c r="B41" s="5">
        <v>3000</v>
      </c>
    </row>
  </sheetData>
  <sheetProtection algorithmName="SHA-512" hashValue="LeXK/kftNyeBzpfgrhLoFt/LYbV9gTp6sLZvRkklcb17xsUueS9oH6APAIyOtMVO5a/sPfVgY/Na5SGdacjnDQ==" saltValue="+JI9xRasjwKlHxtgOa6o4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2024</vt:lpstr>
      <vt:lpstr>2023</vt:lpstr>
      <vt:lpstr>bis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Guenter-Laptop-Acer</dc:creator>
  <cp:lastModifiedBy>RA Dr. Günter Tews</cp:lastModifiedBy>
  <dcterms:created xsi:type="dcterms:W3CDTF">2021-05-19T14:10:07Z</dcterms:created>
  <dcterms:modified xsi:type="dcterms:W3CDTF">2023-09-21T08:03:16Z</dcterms:modified>
</cp:coreProperties>
</file>